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nnal\Downloads\"/>
    </mc:Choice>
  </mc:AlternateContent>
  <xr:revisionPtr revIDLastSave="0" documentId="13_ncr:1_{0503B5BD-B3F3-48B1-B8ED-245D6872D651}" xr6:coauthVersionLast="47" xr6:coauthVersionMax="47" xr10:uidLastSave="{00000000-0000-0000-0000-000000000000}"/>
  <bookViews>
    <workbookView xWindow="-108" yWindow="-108" windowWidth="23256" windowHeight="12576" xr2:uid="{00000000-000D-0000-FFFF-FFFF00000000}"/>
  </bookViews>
  <sheets>
    <sheet name="Index" sheetId="1" r:id="rId1"/>
    <sheet name="Lasten" sheetId="2" r:id="rId2"/>
    <sheet name="Toelichting Lasten" sheetId="3" r:id="rId3"/>
    <sheet name="Baten" sheetId="4" r:id="rId4"/>
    <sheet name="Toelichting Baten" sheetId="5" r:id="rId5"/>
    <sheet name="Balans 31-12-2020" sheetId="6" r:id="rId6"/>
    <sheet name="Toelichting Balans 31-12-2020"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4" l="1"/>
  <c r="J31" i="4" s="1"/>
  <c r="D31" i="6"/>
  <c r="D30" i="6"/>
  <c r="D29" i="6" s="1"/>
  <c r="D24" i="6"/>
  <c r="D18" i="6"/>
  <c r="B18" i="6"/>
  <c r="D15" i="6"/>
  <c r="B15" i="6"/>
  <c r="D10" i="6"/>
  <c r="D34" i="6" s="1"/>
  <c r="B10" i="6"/>
  <c r="B8" i="6"/>
  <c r="D5" i="6"/>
  <c r="D4" i="6"/>
  <c r="B4" i="6"/>
  <c r="B34" i="6" s="1"/>
  <c r="I30" i="4"/>
  <c r="F29" i="4"/>
  <c r="J29" i="4" s="1"/>
  <c r="J28" i="4"/>
  <c r="F28" i="4"/>
  <c r="F27" i="4"/>
  <c r="F25" i="4"/>
  <c r="J25" i="4" s="1"/>
  <c r="J24" i="4"/>
  <c r="F24" i="4"/>
  <c r="I23" i="4"/>
  <c r="F22" i="4"/>
  <c r="J22" i="4" s="1"/>
  <c r="J21" i="4"/>
  <c r="F21" i="4"/>
  <c r="G20" i="4" s="1"/>
  <c r="I20" i="4"/>
  <c r="F19" i="4"/>
  <c r="J19" i="4" s="1"/>
  <c r="F17" i="4"/>
  <c r="J17" i="4" s="1"/>
  <c r="D16" i="4"/>
  <c r="F16" i="4" s="1"/>
  <c r="I15" i="4"/>
  <c r="F14" i="4"/>
  <c r="F13" i="4"/>
  <c r="J13" i="4" s="1"/>
  <c r="F12" i="4"/>
  <c r="I11" i="4"/>
  <c r="G11" i="4"/>
  <c r="J11" i="4" s="1"/>
  <c r="I10" i="4"/>
  <c r="D10" i="4"/>
  <c r="F10" i="4" s="1"/>
  <c r="F9" i="4"/>
  <c r="I8" i="4"/>
  <c r="F7" i="4"/>
  <c r="F6" i="4"/>
  <c r="J6" i="4" s="1"/>
  <c r="J5" i="4"/>
  <c r="F5" i="4"/>
  <c r="F4" i="4"/>
  <c r="G3" i="4" s="1"/>
  <c r="I3" i="4"/>
  <c r="J3" i="4" s="1"/>
  <c r="F105" i="2"/>
  <c r="J105" i="2" s="1"/>
  <c r="F104" i="2"/>
  <c r="F103" i="2"/>
  <c r="G102" i="2" s="1"/>
  <c r="J102" i="2" s="1"/>
  <c r="I102" i="2"/>
  <c r="I99" i="2"/>
  <c r="I98" i="2" s="1"/>
  <c r="I96" i="2"/>
  <c r="F96" i="2"/>
  <c r="J96" i="2" s="1"/>
  <c r="F95" i="2"/>
  <c r="F94" i="2"/>
  <c r="J94" i="2" s="1"/>
  <c r="I93" i="2"/>
  <c r="F93" i="2"/>
  <c r="D92" i="2" s="1"/>
  <c r="F92" i="2" s="1"/>
  <c r="G90" i="2" s="1"/>
  <c r="I92" i="2"/>
  <c r="F91" i="2"/>
  <c r="F89" i="2"/>
  <c r="J88" i="2"/>
  <c r="F88" i="2"/>
  <c r="F87" i="2"/>
  <c r="J87" i="2" s="1"/>
  <c r="J86" i="2"/>
  <c r="F86" i="2"/>
  <c r="J85" i="2"/>
  <c r="F85" i="2"/>
  <c r="J84" i="2"/>
  <c r="F84" i="2"/>
  <c r="F83" i="2"/>
  <c r="J83" i="2" s="1"/>
  <c r="J82" i="2"/>
  <c r="F82" i="2"/>
  <c r="J81" i="2"/>
  <c r="F81" i="2"/>
  <c r="J80" i="2"/>
  <c r="F80" i="2"/>
  <c r="I79" i="2"/>
  <c r="J79" i="2" s="1"/>
  <c r="F79" i="2"/>
  <c r="D79" i="2"/>
  <c r="I78" i="2"/>
  <c r="G78" i="2"/>
  <c r="J78" i="2" s="1"/>
  <c r="J77" i="2"/>
  <c r="F77" i="2"/>
  <c r="F76" i="2"/>
  <c r="G75" i="2" s="1"/>
  <c r="I75" i="2"/>
  <c r="J75" i="2" s="1"/>
  <c r="F74" i="2"/>
  <c r="G72" i="2" s="1"/>
  <c r="J73" i="2"/>
  <c r="F73" i="2"/>
  <c r="I72" i="2"/>
  <c r="J71" i="2"/>
  <c r="F71" i="2"/>
  <c r="J70" i="2"/>
  <c r="F70" i="2"/>
  <c r="I69" i="2"/>
  <c r="J69" i="2" s="1"/>
  <c r="G69" i="2"/>
  <c r="F68" i="2"/>
  <c r="J68" i="2" s="1"/>
  <c r="F67" i="2"/>
  <c r="J67" i="2" s="1"/>
  <c r="I66" i="2"/>
  <c r="J65" i="2"/>
  <c r="F65" i="2"/>
  <c r="J64" i="2"/>
  <c r="F64" i="2"/>
  <c r="G63" i="2" s="1"/>
  <c r="J63" i="2" s="1"/>
  <c r="I63" i="2"/>
  <c r="F62" i="2"/>
  <c r="J62" i="2" s="1"/>
  <c r="F61" i="2"/>
  <c r="J61" i="2" s="1"/>
  <c r="F60" i="2"/>
  <c r="J60" i="2" s="1"/>
  <c r="D60" i="2"/>
  <c r="F59" i="2"/>
  <c r="J59" i="2" s="1"/>
  <c r="I58" i="2"/>
  <c r="J57" i="2"/>
  <c r="F57" i="2"/>
  <c r="F56" i="2"/>
  <c r="J56" i="2" s="1"/>
  <c r="J55" i="2"/>
  <c r="F55" i="2"/>
  <c r="I54" i="2"/>
  <c r="J53" i="2"/>
  <c r="F53" i="2"/>
  <c r="F52" i="2"/>
  <c r="J52" i="2" s="1"/>
  <c r="F51" i="2"/>
  <c r="J51" i="2" s="1"/>
  <c r="F50" i="2"/>
  <c r="J49" i="2"/>
  <c r="F49" i="2"/>
  <c r="F48" i="2"/>
  <c r="J48" i="2" s="1"/>
  <c r="J47" i="2"/>
  <c r="F47" i="2"/>
  <c r="J46" i="2"/>
  <c r="F46" i="2"/>
  <c r="J45" i="2"/>
  <c r="I45" i="2"/>
  <c r="F45" i="2"/>
  <c r="I44" i="2"/>
  <c r="J43" i="2"/>
  <c r="F43" i="2"/>
  <c r="J41" i="2"/>
  <c r="F41" i="2"/>
  <c r="F40" i="2"/>
  <c r="J40" i="2" s="1"/>
  <c r="I39" i="2"/>
  <c r="I38" i="2" s="1"/>
  <c r="J38" i="2" s="1"/>
  <c r="F39" i="2"/>
  <c r="G38" i="2" s="1"/>
  <c r="D39" i="2"/>
  <c r="F37" i="2"/>
  <c r="J37" i="2" s="1"/>
  <c r="F36" i="2"/>
  <c r="G35" i="2" s="1"/>
  <c r="I35" i="2"/>
  <c r="J35" i="2" s="1"/>
  <c r="F34" i="2"/>
  <c r="F33" i="2"/>
  <c r="J33" i="2" s="1"/>
  <c r="F32" i="2"/>
  <c r="J32" i="2" s="1"/>
  <c r="D32" i="2"/>
  <c r="J31" i="2"/>
  <c r="F31" i="2"/>
  <c r="I30" i="2"/>
  <c r="F29" i="2"/>
  <c r="F28" i="2"/>
  <c r="J28" i="2" s="1"/>
  <c r="J27" i="2"/>
  <c r="F27" i="2"/>
  <c r="F26" i="2"/>
  <c r="J26" i="2" s="1"/>
  <c r="I25" i="2"/>
  <c r="I24" i="2" s="1"/>
  <c r="J23" i="2"/>
  <c r="F23" i="2"/>
  <c r="J22" i="2"/>
  <c r="F22" i="2"/>
  <c r="J21" i="2"/>
  <c r="F21" i="2"/>
  <c r="D18" i="4" s="1"/>
  <c r="F18" i="4" s="1"/>
  <c r="J18" i="4" s="1"/>
  <c r="I20" i="2"/>
  <c r="J20" i="2" s="1"/>
  <c r="G20" i="2"/>
  <c r="F18" i="2"/>
  <c r="J18" i="2" s="1"/>
  <c r="G17" i="2"/>
  <c r="J17" i="2" s="1"/>
  <c r="J16" i="2"/>
  <c r="F16" i="2"/>
  <c r="F15" i="2"/>
  <c r="J15" i="2" s="1"/>
  <c r="F14" i="2"/>
  <c r="G13" i="2" s="1"/>
  <c r="J13" i="2" s="1"/>
  <c r="D14" i="2"/>
  <c r="I13" i="2"/>
  <c r="F12" i="2"/>
  <c r="J12" i="2" s="1"/>
  <c r="F11" i="2"/>
  <c r="D10" i="2" s="1"/>
  <c r="F10" i="2" s="1"/>
  <c r="I10" i="2"/>
  <c r="J10" i="2" s="1"/>
  <c r="F9" i="2"/>
  <c r="J9" i="2" s="1"/>
  <c r="F8" i="2"/>
  <c r="J8" i="2" s="1"/>
  <c r="F7" i="2"/>
  <c r="J7" i="2" s="1"/>
  <c r="J6" i="2"/>
  <c r="F6" i="2"/>
  <c r="F5" i="2"/>
  <c r="I4" i="2"/>
  <c r="I3" i="2" s="1"/>
  <c r="G8" i="4" l="1"/>
  <c r="J8" i="4" s="1"/>
  <c r="J10" i="4"/>
  <c r="G15" i="4"/>
  <c r="J15" i="4" s="1"/>
  <c r="J16" i="4"/>
  <c r="J30" i="2"/>
  <c r="G32" i="4"/>
  <c r="J20" i="4"/>
  <c r="J92" i="2"/>
  <c r="J72" i="2"/>
  <c r="D26" i="4"/>
  <c r="F26" i="4" s="1"/>
  <c r="J26" i="4" s="1"/>
  <c r="G30" i="4"/>
  <c r="J30" i="4" s="1"/>
  <c r="J11" i="2"/>
  <c r="J14" i="2"/>
  <c r="D30" i="2"/>
  <c r="F30" i="2" s="1"/>
  <c r="J36" i="2"/>
  <c r="G44" i="2"/>
  <c r="J44" i="2" s="1"/>
  <c r="I90" i="2"/>
  <c r="J90" i="2" s="1"/>
  <c r="G23" i="4"/>
  <c r="J23" i="4" s="1"/>
  <c r="J39" i="2"/>
  <c r="J93" i="2"/>
  <c r="G66" i="2"/>
  <c r="J66" i="2" s="1"/>
  <c r="J76" i="2"/>
  <c r="D25" i="2"/>
  <c r="F25" i="2" s="1"/>
  <c r="G24" i="2" s="1"/>
  <c r="J24" i="2" s="1"/>
  <c r="J4" i="2"/>
  <c r="I32" i="4"/>
  <c r="D4" i="2"/>
  <c r="F4" i="2" s="1"/>
  <c r="G3" i="2" s="1"/>
  <c r="D58" i="2"/>
  <c r="F58" i="2" s="1"/>
  <c r="J25" i="2" l="1"/>
  <c r="G54" i="2"/>
  <c r="J54" i="2" s="1"/>
  <c r="J58" i="2"/>
  <c r="G97" i="2"/>
  <c r="I97" i="2"/>
  <c r="J32" i="4"/>
  <c r="J3" i="2"/>
  <c r="I106" i="2" l="1"/>
  <c r="J97" i="2"/>
  <c r="D99" i="2"/>
  <c r="F99" i="2" s="1"/>
  <c r="G98" i="2" l="1"/>
  <c r="J99" i="2"/>
  <c r="B12" i="1"/>
  <c r="J98" i="2" l="1"/>
  <c r="G106" i="2"/>
  <c r="J106" i="2" s="1"/>
</calcChain>
</file>

<file path=xl/sharedStrings.xml><?xml version="1.0" encoding="utf-8"?>
<sst xmlns="http://schemas.openxmlformats.org/spreadsheetml/2006/main" count="553" uniqueCount="360">
  <si>
    <t>Realisatie IFMSA-NL 2020</t>
  </si>
  <si>
    <t>Index</t>
  </si>
  <si>
    <t>Begroting goedgekeurd op</t>
  </si>
  <si>
    <t>Realisatie goedgekeurd op</t>
  </si>
  <si>
    <t>-</t>
  </si>
  <si>
    <t>Penningmeester IFMSA-NL (Maker begroting)</t>
  </si>
  <si>
    <t>Sie Meng Lee (waarnemend)</t>
  </si>
  <si>
    <t>E-mail</t>
  </si>
  <si>
    <t>penningmeester@ifmsa.nl</t>
  </si>
  <si>
    <t>Penningmeester IFMSA-NL (Maker realisatie)</t>
  </si>
  <si>
    <t>Elisa Tuinstra</t>
  </si>
  <si>
    <t>Resultaat</t>
  </si>
  <si>
    <t>Lasten 2020</t>
  </si>
  <si>
    <t>Realisatie</t>
  </si>
  <si>
    <t>Omschrijving</t>
  </si>
  <si>
    <t>Bedrag</t>
  </si>
  <si>
    <t>Aantal</t>
  </si>
  <si>
    <t>Subtotaal</t>
  </si>
  <si>
    <t>Totaal</t>
  </si>
  <si>
    <t>(Sub) totalen</t>
  </si>
  <si>
    <t>Percentage</t>
  </si>
  <si>
    <t>A</t>
  </si>
  <si>
    <t>Secretarieel</t>
  </si>
  <si>
    <t>Algemeen</t>
  </si>
  <si>
    <t>#</t>
  </si>
  <si>
    <t>Visitekaartjes</t>
  </si>
  <si>
    <t>Kaarten</t>
  </si>
  <si>
    <t>Verzendkosten</t>
  </si>
  <si>
    <t>Kopieerkosten</t>
  </si>
  <si>
    <t>Kantoorartikelen</t>
  </si>
  <si>
    <t>Archief, opslag en post</t>
  </si>
  <si>
    <t>Huur opslagruimte</t>
  </si>
  <si>
    <t>Postadres</t>
  </si>
  <si>
    <t>B</t>
  </si>
  <si>
    <t>Boekhouding, bankzaken en verzekering</t>
  </si>
  <si>
    <t>Boekhoudprogramma</t>
  </si>
  <si>
    <t>Bankkosten</t>
  </si>
  <si>
    <t>Verzekering</t>
  </si>
  <si>
    <t>C</t>
  </si>
  <si>
    <t>Officiële registratie</t>
  </si>
  <si>
    <t>Kamer van Koophandel</t>
  </si>
  <si>
    <t>Notariële kosten</t>
  </si>
  <si>
    <t>D</t>
  </si>
  <si>
    <t>Lidmaatschappen</t>
  </si>
  <si>
    <t>IFMSA</t>
  </si>
  <si>
    <t>EMSA</t>
  </si>
  <si>
    <t>Nationale Jeugdraad</t>
  </si>
  <si>
    <t>E</t>
  </si>
  <si>
    <t>PR, marketing en website</t>
  </si>
  <si>
    <t>Promotiemateriaal en merchandise</t>
  </si>
  <si>
    <t>Interne verkoop merchandise</t>
  </si>
  <si>
    <t>Extern promotiemateriaal</t>
  </si>
  <si>
    <t>Internationaal promotiemateriaal</t>
  </si>
  <si>
    <t>Overig</t>
  </si>
  <si>
    <t>-%</t>
  </si>
  <si>
    <t xml:space="preserve">Website </t>
  </si>
  <si>
    <t>Vergoeding websiteteam</t>
  </si>
  <si>
    <t>Vaste kosten website</t>
  </si>
  <si>
    <t>Aanschaf upgrade NAS</t>
  </si>
  <si>
    <t>Kleding Bestuur en National Officers</t>
  </si>
  <si>
    <t>F</t>
  </si>
  <si>
    <t>Afscheidscadeaus en presentjes</t>
  </si>
  <si>
    <t>Afscheidscadeaus Bestuur en National Officers</t>
  </si>
  <si>
    <t>Bedankjes</t>
  </si>
  <si>
    <t>G</t>
  </si>
  <si>
    <t>Scholing</t>
  </si>
  <si>
    <t>Trainingsdivisie</t>
  </si>
  <si>
    <t>TraiNL</t>
  </si>
  <si>
    <t>Trainingsweekend</t>
  </si>
  <si>
    <t>DB-trainingsdagen</t>
  </si>
  <si>
    <t>Congressen, cursussen en andere educatieve bijeenkomsten</t>
  </si>
  <si>
    <t>H</t>
  </si>
  <si>
    <t>Nationale vergaderingen, activiteiten en projecten</t>
  </si>
  <si>
    <t>Budget Algemene Vergaderingen</t>
  </si>
  <si>
    <t>Jaarvergadering</t>
  </si>
  <si>
    <t>Juni Algemene Vergadering</t>
  </si>
  <si>
    <t>September Algemene Vergadering</t>
  </si>
  <si>
    <t>December Algemene Vergadering</t>
  </si>
  <si>
    <t>Budget Alumni</t>
  </si>
  <si>
    <t>Budget Bestuur en National Officers</t>
  </si>
  <si>
    <t>Budget Ondersteuning Projecten</t>
  </si>
  <si>
    <t>Budget Lustrum IFMSA-NL</t>
  </si>
  <si>
    <t>I</t>
  </si>
  <si>
    <t>Nationale reiskosten</t>
  </si>
  <si>
    <t>Algemene Vergaderingen</t>
  </si>
  <si>
    <t>Bijeenkomsten Bestuur en NOO</t>
  </si>
  <si>
    <t>Overige nationale reiskosten</t>
  </si>
  <si>
    <t>WoCo-, Divisie- en overlegbijeenkomsten</t>
  </si>
  <si>
    <t>Toezicht- en controleorganen</t>
  </si>
  <si>
    <t>Websiteteam</t>
  </si>
  <si>
    <t>J</t>
  </si>
  <si>
    <t>March Meeting</t>
  </si>
  <si>
    <t>Fee</t>
  </si>
  <si>
    <t>Onkostenvergoeding</t>
  </si>
  <si>
    <t>K</t>
  </si>
  <si>
    <t>August Meeting</t>
  </si>
  <si>
    <t>L</t>
  </si>
  <si>
    <t>Spring Assembly</t>
  </si>
  <si>
    <t>M</t>
  </si>
  <si>
    <t>Autumn Assembly</t>
  </si>
  <si>
    <t>N</t>
  </si>
  <si>
    <t>EuRegMe</t>
  </si>
  <si>
    <t>O</t>
  </si>
  <si>
    <t>Working Committees, divisies en overleggen</t>
  </si>
  <si>
    <t>Budget WoCo's, Divisies en overleggen</t>
  </si>
  <si>
    <t>VZO</t>
  </si>
  <si>
    <t>PMO</t>
  </si>
  <si>
    <t>STO</t>
  </si>
  <si>
    <t>PRO/VVEO</t>
  </si>
  <si>
    <t>SCORCE</t>
  </si>
  <si>
    <t>SCOPH</t>
  </si>
  <si>
    <t>SCORP</t>
  </si>
  <si>
    <t>SCORA</t>
  </si>
  <si>
    <t>SCOME</t>
  </si>
  <si>
    <t>Dino WoCo</t>
  </si>
  <si>
    <t>P</t>
  </si>
  <si>
    <t>Stages</t>
  </si>
  <si>
    <t>Sudan Tropical Exchange Project</t>
  </si>
  <si>
    <t>Bijdrage Stages</t>
  </si>
  <si>
    <t>Bijdrage SCORCE 2020</t>
  </si>
  <si>
    <t>Bijdrage Pre-Departure Training 2020</t>
  </si>
  <si>
    <t>Stage Informatie Avonden</t>
  </si>
  <si>
    <t>Q</t>
  </si>
  <si>
    <t>Onvoorzien</t>
  </si>
  <si>
    <t>Onvoorzien (+/-5%)</t>
  </si>
  <si>
    <t>Verlies BtS</t>
  </si>
  <si>
    <t>R</t>
  </si>
  <si>
    <t>Fondsen</t>
  </si>
  <si>
    <t>ICT-fonds</t>
  </si>
  <si>
    <t>Lustrumfonds</t>
  </si>
  <si>
    <t>Totale lasten</t>
  </si>
  <si>
    <t>Toelichting lasten 2020</t>
  </si>
  <si>
    <t>Realisatie 2020</t>
  </si>
  <si>
    <t xml:space="preserve">Algemeen: Deze post is bedoeld voor algemene secretariële lasten zoals: visitekaartjes, kaarten, verzendkosten, kopieerkosten en kantoorartikelen. </t>
  </si>
  <si>
    <t>Dit is uitgegeven aan materialen voor het opbergen van financieel archief en declaraties en aan de IFMSA-NL kerstkaarten.</t>
  </si>
  <si>
    <t>Archief, opslag en post: Deze post is bedoeld voor lasten die komen kijken bij het huren van een opslagruimte en het hebben van een postadres. Omdat vanaf 2019 het contract voor het kantoor verloopt, zal de inventaris van IFMSA-NL die zich op het kantoor bevindt, waaronder een deel van het archief, verplaatst moeten worden naar een nieuwe locatie. Het plan is om een opslagruimte te huren. Voor het ontvangen van de post op een vast postadres is het plan om een zakelijk postadres te huren.</t>
  </si>
  <si>
    <t>Tot mei 2020 waren de lasten voor de postbus 13,58 euro per maand. Vanaf mei 2020 is dit 16,00 euro per maand geworden. Per januari 2021 zijn de kosten verhoogd naar 18,09 euro per maand. De opslag kost 66,92 per maand. Vanaf januari 2021 is dit 68,52 euro per maand. In deze realisatie zijn de kosten betaald tot en met januari 2021. Er zijn extra kosten gemaakt door een vals alarm.</t>
  </si>
  <si>
    <t xml:space="preserve">Boekhoudprogramma: Deze post is bedoeld voor het boekhoudprogramma 'Conscribo'. Hieronder vallen 'Conscribo advanced' voor IFMSA-NL en de overige 'Conscribo essential' accounts voor de comités, die ze aan IFMSA-NL terugbetalen zie post 'WW4' op tabblad 'Baten'. </t>
  </si>
  <si>
    <t>De kosten voor conscribo vielen hoger uit dan inbegroot. Er is ook betaald voor het conscribo account van de EMSA AA 2020. Dit bedrag hebben terug ontvangen.</t>
  </si>
  <si>
    <t xml:space="preserve">Bankkosten: Deze post is bedoeld voor de bankkosten die IFMSA-NL maakt. </t>
  </si>
  <si>
    <t>Dit zijn de bankkosten t/m 31/12/2020.</t>
  </si>
  <si>
    <t>Verzekering: Deze post is bedoeld voor de verzekering die eventuele juridische aansprakelijkheidskosten moet dekken.</t>
  </si>
  <si>
    <t>Er is een verzekering afgesloten.</t>
  </si>
  <si>
    <t>Kamer van Koophandel: Deze post is bedoeld voor het aanvragen van een uittreksel bij de KvK.</t>
  </si>
  <si>
    <t>Er is nog geen KvK factuur binnen gekomen.</t>
  </si>
  <si>
    <t>Notariële kosten: Deze post is bedoeld voor eventuele kosten die gemaakt kunnen worden bij het inhuren van een notaris.</t>
  </si>
  <si>
    <t>Er zijn geen notariële kosten nodig geweest afgelopen halfjaar.</t>
  </si>
  <si>
    <t xml:space="preserve">IFMSA: Deze post is bedoeld voor de lidmaatschapskosten van International Federation of Medical Students' Associations. Deze kosten worden betaald door de lokale comités (zie post WW3). </t>
  </si>
  <si>
    <t>De lidmaatschapskosten van IFMSA zijn gerealiseerd zoals verwacht.</t>
  </si>
  <si>
    <t>EMSA: Deze post is bedoeld voor de lidmaatschapskosten van European Medical Students' Association. Deze kosten worden betaald door de lokale comités (zie post WW2).</t>
  </si>
  <si>
    <t>De lidmaatschapskosten van EMSA zijn gerealiseerd zoals verwacht.</t>
  </si>
  <si>
    <t>Nationale Jeugdraad: Deze post is bedoeld voor de lidmaatschapskosten van de Nationale Jeugdraad.</t>
  </si>
  <si>
    <t>De lidmaatschapskosten van de NJR zijn gerealiseerd zoals verwacht.</t>
  </si>
  <si>
    <t>Promotiemateriaal en merchandise: Deze post is bedoeld voor het aanschaffen van promotiemateriaal en merchandise. De bedoeling is dat het in bulk ingekochte promotiemateriaal (deels) overgenomen wordt door lokale comités. Het overige deel zal o.a. gebruikt kunnen worden als promotiematerialen op internationale bijeenkomsten. De merchandise is bedoeld voor interne verkoop.</t>
  </si>
  <si>
    <t>Er zijn condooms, webcam covers en inkapbare koffiebekers ingekocht. Verder zijn er lasten gemaakt doordat de inventaris is bijgewerkt naar aanleiding van de huidige aantallen en prijzen, dit betreft ongeveer de helft van het gerealiseerde bedrag. Hierdoor is de post erg overgerealiseerd.</t>
  </si>
  <si>
    <t>Website: Deze post is bedoeld voor de lasten die komen kijken bij het behouden en onderhouden van onze website. Hieronder valt ook een vergoeding aan ons 'websiteteam' die op afspraak is vastgelegd. Verder zal naar verwachting in 2020 een upgrade voor onze NAS nodig zijn. Zie ook "Baten;YY1".</t>
  </si>
  <si>
    <t>Er is geld uitgeven aan de vaste lasten van de website en het websiteteam heeft de vergoeding gekregen.</t>
  </si>
  <si>
    <t>Kleding Bestuur en National Officers: Deze post is bedoeld voor een (gedeeltelijke) vergoeding van de nieuwe functiegerelateerde kleding voor het nieuwe Bestuur en de nieuwe National Officers.</t>
  </si>
  <si>
    <t>Er zijn geen kosten gedeclareerd.</t>
  </si>
  <si>
    <t>Afscheidscadeaus Bestuur en National Officers: Deze post is bedoeld voor de afscheidscadeaus voor de Bestuursleden en de National Officers bij hun decharge.</t>
  </si>
  <si>
    <t>Er zijn naar verwachting kosten gedeclareerd voor afscheidscadeau's.</t>
  </si>
  <si>
    <t>Bedankjes: Deze post is bedoeld voor o.a. bedankjes voor externen, Projectcoördinatoren, de Financiële Commissie, de Raad van Toezicht en de aftredende dagelijks bestuurleden van de Leden van IFMSA-NL.</t>
  </si>
  <si>
    <t>Er is geld uitgegeven aan bedankjes voor wisselende DB's, de TW OC en anderen die hebben bijgedragen aan IFMSA-NL.</t>
  </si>
  <si>
    <t>Trainingsdivisie: Deze post is bedoeld voor een bijdrage aan de trainingsdivisie van IFMSA-NL. De vergoeding is op te delen in twee delen: TraiNL (trainingsdivisie van IFMSA-NL) en Trainingsweekend (weekend voor capacity building). Voor beide dienen er afzonderlijke begrotingen gemaakt te worden om aanspraak te kunnen maken op deze vergoeding.</t>
  </si>
  <si>
    <t>Er is 633,29 uitgeven als bijdrage van IFMSA-NL aan het trainingsweekend van 2020. Dit bedrag is hoger uitgevallen dan eerder gedacht door een fout in de boekhouding. En 612,07 euro voor TraiNL.</t>
  </si>
  <si>
    <t>DB-trainingsdagen: Deze post is bedoeld voor het twee maal organiseren van de dagelijks bestuurs-trainingsdag voor de Leden van IFMSA-NL.</t>
  </si>
  <si>
    <t>Vanwege de COVID-19 pandemie zijn de DB-trainingsdagen niet fysiek doorgegaan. Het gevolg hiervan is dat er weinig kosten gemaakt zijn. Er is door 1 comité geld geclareerd voor lunch/snacks.</t>
  </si>
  <si>
    <t>Congressen, cursussen en andere educatieve bijeenkomsten: Deze post is bedoeld voor een tegemoetkoming in de kosten van congressen, cursussen en andere educatieve bijeenkomsten waar vrijwilligers aan deelnemen en waarvan de opgedane kennis en vaardigheden IFMSA-NL ten goede komt. De toekenning van een tegemoetkoming geschiedt volgens de regels zoals vastgelegd in de Aanvullende Reglementen van IFMSA-NL.</t>
  </si>
  <si>
    <t>Vanwege de COVID-19 pandemie zijn er geen congressen georganiseerd waardoor er ook geen mogelijkheid om een vergoeding te geven aan vrijwilligers die er naar toe willen gaan.</t>
  </si>
  <si>
    <t xml:space="preserve">Budget Algemene Vergaderingen: Deze post is bedoeld voor een bijdrage bij het organiseren van de algemene vergaderingen. Deze vergaderingen zijn de Jaarvergadering, de Juni Algemene Vergadering, de September Algemene Vergadering en de December Algemene Vergadering. De lunch tijdens deze Algemene vergaderingen dient gratis te zijn. In geval van winst dient het organiserende comité deze winst af te dragen aan IFMSA-NL. </t>
  </si>
  <si>
    <t>Vanwege de COVID-19 pandemie hebben de JV en juni-AV online plaatsgevonden. Voor de jaarvergadering is er gebruik gemaakt van een zoom account van een vrijwilliger waardoor er geen kosten in rekening zijn gebracht. De kosten voor de juni-AV waren de kosten voor clickmeeting voor 2 maanden. Dit is omdat er een maand geoefend werd met het programma en het project. Global Health Diplomacy gebruik heeft gemaakt van dit programma. De kosten voor de september-AV bestaan uit 2 maanden zoom en de huur van de fysieke locatie van de wissel. De kosten van de december-AV bestaan uit 2 maanden zoom.</t>
  </si>
  <si>
    <t>Budget Alumni: Deze post is bedoeld voor activiteiten voor de alumni.</t>
  </si>
  <si>
    <t>Er zijn geen alumni activiteiten georganiseerd.</t>
  </si>
  <si>
    <t>Budget Bestuur en National Officers: Deze post is bedoeld voor de onkosten die het Bestuur en de National Officers maken gedurende het jaar tijdens Bestuurs-, NO- en/of Combi-bijeenkomsten. Dit budget is een maximaal bedrag voor deze uitgaven.</t>
  </si>
  <si>
    <t>Er zijn kosten gedeclareerd voor bestuursweekenden, combiweekenden en het TnNO weekend.</t>
  </si>
  <si>
    <t>Budget Ondersteuning Projecten: Deze post is bedoeld voor de uitgaven van het fonds 'Budget Ondersteuning Projecten' (BOP).</t>
  </si>
  <si>
    <t>Er zijn 2 BOP aanvragen geweest, één van voor een kwartetspel voor Social Accountability van SCOME en één van IFMSA-Utrecht voor kosten van hun orgaantransplantatie project.</t>
  </si>
  <si>
    <t>Budget Lustrum IFMSA-NL: Deze post is bedoeld voor de uitgaven aan het 8e lustrum van IFMSA-NL.</t>
  </si>
  <si>
    <t>Het Lustrum zal in 2021 actief worden en verwacht wordt dat daar de kosten vallen.</t>
  </si>
  <si>
    <t>Algemene Vergaderingen: Deze post is bedoeld voor de reiskosten die vrijwilligers maken voor de (buitengewone) Algemene Vergaderingen. De regels voor het declareren zijn te vinden in de Aanvullende Reglementen van IFMSA-NL.</t>
  </si>
  <si>
    <t>Er zijn reiskosten gedeclareerd voor de fysieke wissel en door mensen die een AV samen hebben gevolgd.</t>
  </si>
  <si>
    <t>Trainingsweekend: Deze post is bedoeld voor de reiskosten die vrijwilligers maken voor het Trainingsweekend. De regels voor het declareren zijn te vinden in de Aanvullende Reglementen van IFMSA-NL.</t>
  </si>
  <si>
    <t>Dit is wat er totaal aan kosten voor trainingsweekend 2020 is gedeclareerd.</t>
  </si>
  <si>
    <t>Bijeenkomsten Bestuur en NOO: Deze post is bedoeld voor de reiskosten die het Bestuur en de National Officers maken voor de (sociaal) verplichte vergaderingen. Er dienen duidelijke afspraken gemaakt te worden om overrealisatie van deze post tegen te gaan.</t>
  </si>
  <si>
    <t xml:space="preserve">Er zijn kosten geclareerd voor o.a. BV's en overdracht. </t>
  </si>
  <si>
    <t>Overige nationale reiskosten: Deze post is bedoeld voor overige reiskosten zoals reiskosten voor WoCo-, Divisie- en overlegbijeenkomsten, reiskosten voor toezicht- en controleorganen en reiskosten voor het websiteteam.</t>
  </si>
  <si>
    <t>Er zijn onder andere reiskosten voor het VZO en VVEO weekend en reiskosten van de March Meeting voorbereidingsmeeting gedeclareerd.</t>
  </si>
  <si>
    <t>Fee: Deze post is bedoeld voor de fee van de March Meeting 2020.</t>
  </si>
  <si>
    <t>Er is gerealiseerd zoals verwacht.</t>
  </si>
  <si>
    <t>Onkostenvergoeding: Deze post is bedoeld voor de delegatieleden van IFMSA-NL met een vaste delegatieplek. Deze keer is gekeken naar een ticketprijs naar Rwanda, waarbij 75% van de totale prijs is gerekend. De kosten voor een pre-GA zijn hierbij niet meegerekend. De regels voor het declareren zijn te vinden in de Aanvullende Reglementen van IFMSA-NL.</t>
  </si>
  <si>
    <t xml:space="preserve">De kosten vielen uiteindelijk lager uit. </t>
  </si>
  <si>
    <t>Fee: Deze post is bedoeld voor de fee van de August Meeting 2020.</t>
  </si>
  <si>
    <t>De August Meeting vond dit jaar online plaats waardoor er geen fee betaald is.</t>
  </si>
  <si>
    <t>Onkostenvergoeding: Deze post is bedoeld voor de delegatieleden van IFMSA-NL met een vaste delegatieplek. Deze keer is gekeken naar een ticketprijs voor een bestemming buiten Europa, waarbij 75% van de totale prijs is gerekend, omdat de host voor de August Meeting nog niet bekend zijn. De kosten voor een pre-GA zijn hierbij niet meegerekend. De regels voor het declareren zijn te vinden in de Aanvullende Reglementen van IFMSA-NL.</t>
  </si>
  <si>
    <t>De August Meeting vond dit jaar online plaats waardoor er geen onkosten werden gerekend.</t>
  </si>
  <si>
    <t>Fee: Deze post is bedoeld voor de fee van de Spring Assembly 2020.</t>
  </si>
  <si>
    <t>De fee voor het BIB was betaald voor de SA. We verwachten het hele bedrag nog terug te krijgen.</t>
  </si>
  <si>
    <t>Onkostenvergoeding: Deze post is bedoeld voor de delegatieleden van IFMSA-NL met een vaste delegatieplek. Deze keer is gekeken naar een ticketprijs naar Servië, waarbij 75% van de totale prijs is gerekend. De regels voor het declareren zijn te vinden in de Aanvullende Reglementen van IFMSA-NL.</t>
  </si>
  <si>
    <t>Omdat de SA online doorging zijn er geen onkosten gemaakt.</t>
  </si>
  <si>
    <t>Fee: Deze post is bedoeld voor de fee van de Autumn Assembly 2020.</t>
  </si>
  <si>
    <t>De Autumn Assembly zal ook online door gaan waardoor er geen fee is gerekend.</t>
  </si>
  <si>
    <t>Onkostenvergoeding: Deze post is bedoeld voor de delegatieleden van IFMSA-NL met een vaste delegatieplek. Er is besloten om geen onkosten te vergoeden omdat de meeting plaatsvindt in Nederland. De regels voor het declareren zijn te vinden in de Aanvullende Reglementen van IFMSA-NL.</t>
  </si>
  <si>
    <t>De Autumn Assembly zal ook online door gaan waardoor er geen onkosten worden gerekend.</t>
  </si>
  <si>
    <t>Fee: Deze post is bedoeld voor de fee van de EuRegMe 2020.</t>
  </si>
  <si>
    <t xml:space="preserve">Er is op de August Meeting bekend gemaakt dat de EuRegMe niet door zal gaan. Echter is de Fee voor het BIB al betaald. Dit bedrag zal nu dienen als fee voor de EuRegMe 2021. </t>
  </si>
  <si>
    <t>Onkostenvergoeding: Deze post is bedoeld voor de delegatieleden van IFMSA-NL met een vaste delegatieplek. Deze keer is gekeken naar een ticketprijs naar Litouwen, waarbij 75% van de totale prijs is gerekend. De regels voor het declareren zijn te vinden in de Aanvullende Reglementen van IFMSA-NL.</t>
  </si>
  <si>
    <t>Er zijn nog geen onkosten in rekening gebracht.</t>
  </si>
  <si>
    <t>Budget WoCo's, Divisies en overleggen: Deze post is bedoeld voor de Working Committees, divisies en functieoverleggen. Dit bedrag is naar eigen inzicht te besteden, in overleg met het Bestuur.</t>
  </si>
  <si>
    <t xml:space="preserve">Vanwege de COVID-19 pandemie hebben er geen fysieke WoCo's plaatsgevonden. Alleen een VVEO weekend waar geen kosten zijn gedeclareerd. </t>
  </si>
  <si>
    <t>Sudan Tropical Exchange Project: Deze post is bedoeld voor de bijdrage aan de organisatie van het Sudan Tropical Exchange Project (STEP). Deze bijdrage is in feite de borg die IFMSA-NL ook ontvangt en namens de deelnemers aan de organisatie mag betalen (zie post UU1). Wegens de huidige situatie in Sudan verwacht men niet dat het voorlopig mogelijk is om het project te organiseren.</t>
  </si>
  <si>
    <t>Bijdrage stages: Deze post is bedoeld voor de bijdrages die IFMSA-NL geeft aan de Werkgroep Onderzoeksstages en Klinische Meeloopstages. Het gaat om een bijdrage voor de begroting van de Pre-Departure Training, een bijdrage voor de Stage Informatie Avonden en een bijdrage voor de begroting van de Werkgroep Onderzoeksstages en Klinische Meeloopstages.</t>
  </si>
  <si>
    <t>Er is een bijdrage van IFMSA-NL nodig geweest doordat de lasten van SCORCE hoger waren dan de baten.</t>
  </si>
  <si>
    <t>SCORCE: Deze post is bedoeld voor de totale lasten van de begroting voor de onderzoeks- en klinische meeloopstages (SCORCE), bestaande uit promotiemateriaal, drukkosten, activiteiten en onkosten voor inkomende stagestudenten.</t>
  </si>
  <si>
    <t>Vanwege de COVID-19 pandemie is er veel minder gerealiseerd dan inbegroot.</t>
  </si>
  <si>
    <t>Onvoorzien: Deze post is bedoeld voor onvoorziene lasten.</t>
  </si>
  <si>
    <t>Er is betaald voor het verlies dat BtS heeft gemaakt, voor verlies door het afronden van bedragen en voor transactiekosten die per abuis uit stonden in de webshop.</t>
  </si>
  <si>
    <t>ICT-fonds: Deze post is bedoeld voor reserveringen voor het ICT-fonds.</t>
  </si>
  <si>
    <t>Er is geen gebruik gemaakt van dit fonds</t>
  </si>
  <si>
    <t>Lustrumfonds: Deze post is bedoeld voor reserveringen voor het Lustrumfonds.</t>
  </si>
  <si>
    <t>Het is te verwachten dat het Lustrum in 2021 verder zal gaan waarbij ook kosten komen spelen.</t>
  </si>
  <si>
    <t xml:space="preserve">Budget Ondersteuning Projecten: Deze post is bedoeld voor reserveringen voor het fonds genaamd BOP. </t>
  </si>
  <si>
    <t>Dit bedrag is vanuit het donorproject naar fonds BOP gestroomd.</t>
  </si>
  <si>
    <t>Baten 2020</t>
  </si>
  <si>
    <t>(Sub)totalen</t>
  </si>
  <si>
    <t>TT</t>
  </si>
  <si>
    <t>Inkomsten</t>
  </si>
  <si>
    <t>Rente spaarrekening</t>
  </si>
  <si>
    <t>Verkoop merchandise</t>
  </si>
  <si>
    <t>Verkoop promotiemateriaal</t>
  </si>
  <si>
    <t>Overige baten</t>
  </si>
  <si>
    <t>UU</t>
  </si>
  <si>
    <t>VV</t>
  </si>
  <si>
    <t>Bijdrage projecten</t>
  </si>
  <si>
    <t>SCORA-NL</t>
  </si>
  <si>
    <t>Breaking the Silence</t>
  </si>
  <si>
    <t>Bijdrage overige projecten</t>
  </si>
  <si>
    <t>WW</t>
  </si>
  <si>
    <t>Lidmaatschapsgelden</t>
  </si>
  <si>
    <t>Lidmaatschap IFMSA-NL</t>
  </si>
  <si>
    <t>Lidmaatschap EMSA</t>
  </si>
  <si>
    <t>Lidmaatschap IFMSA</t>
  </si>
  <si>
    <t>XX</t>
  </si>
  <si>
    <t>Sponsoren</t>
  </si>
  <si>
    <t>Vrienden van IFMSA-NL</t>
  </si>
  <si>
    <t>Overige</t>
  </si>
  <si>
    <t>YY</t>
  </si>
  <si>
    <t>Fondsen en reserves</t>
  </si>
  <si>
    <t>Kantoorfonds</t>
  </si>
  <si>
    <t>Bijdrage reserves IFMSA-NL</t>
  </si>
  <si>
    <t>Bijdrage donorfonds</t>
  </si>
  <si>
    <t>ZZ</t>
  </si>
  <si>
    <t>Subsidie</t>
  </si>
  <si>
    <t>Bijdrage NFU</t>
  </si>
  <si>
    <t>Totale baten</t>
  </si>
  <si>
    <t>Toelichting baten 2020</t>
  </si>
  <si>
    <t>Rente spaarrekening: Dit zijn de verwachte inkomsten van de spaarrekening.</t>
  </si>
  <si>
    <t>Er is 0,15 euro aan rente binnengekomen.</t>
  </si>
  <si>
    <t>Verkoop merchandise: Dit zijn de verwachte inkomsten bij het verkopen van merchandise aan vrijwilligers.</t>
  </si>
  <si>
    <t>Er zijn inklapbare koffiebekers en doppers verkocht.</t>
  </si>
  <si>
    <t>Verkoop promotiemateriaal: Dit zijn de verwachte inkomsten bij het verkopen van promotiematerialen. De bedoeling is om het via post E1 ingekochte promotiemateriaal voor de inkoopprijs te verdelen onder de comités.</t>
  </si>
  <si>
    <t>Er is aan meederde comité's promotiemateriaal verkocht.</t>
  </si>
  <si>
    <t>Overige baten: Deze post is voor de onvoorziene overige baten.</t>
  </si>
  <si>
    <t>De onvoorziene baten bestaan onder andere uit afrondingen en transactiekosten.</t>
  </si>
  <si>
    <t>Sudan Tropical Exchange Project: Dit zijn de administratiekosten die de stagestudenten aan IFMSA-NL betalen. Hierin is de borg ook meegenomen. Wegens de huidige situatie in Sudan verwacht men niet dat het voorlopig mogelijk is om het project te organiseren.</t>
  </si>
  <si>
    <t>Er zijn geen baten gemaakt op dit project.</t>
  </si>
  <si>
    <t>SCORCE: Deze post is voor de totale baten van de begroting voor de onderzoeks- en klinische meeloopstages (SCORCE), bestaande uit deelnamekosten van uitgaande studenten.</t>
  </si>
  <si>
    <t>Vanwege de COVID-19 pandemie zijn alle contracten gecanceld en heeft men hun geld terug gekregen. Het geld dat nog niet is teruggestort is gereseveerd voor 2021 zodat deze mensen dan nog op stage kunnen of in 2021 hun geld kunnen terug krijgen.</t>
  </si>
  <si>
    <t xml:space="preserve">SCORA-NL: Dit zijn de verwachte overheadkosten van SCORA-NL aan IFMSA-NL. </t>
  </si>
  <si>
    <t>Er waren geen overheadkosten.</t>
  </si>
  <si>
    <t>Breaking the Silence: Dit zijn de verwachte overheadkosten van Breaking the Silence aan IFMSA-NL.</t>
  </si>
  <si>
    <t xml:space="preserve">Bijdrage overige projecten: Dit zijn de verwachte overheadkosten van de overige projecten van IFMSA-NL. </t>
  </si>
  <si>
    <t>Er zijn geen baten binnen gekomen van andere projecten.</t>
  </si>
  <si>
    <t>Lidmaatschap IFMSA-NL: Dit zijn de lidmaatschapskosten die de Leden van IFMSA-NL aan haar vereniging betalen.</t>
  </si>
  <si>
    <t>Deze kosten zijn gefactureerd zoals begroot.</t>
  </si>
  <si>
    <t>Lidmaatschap EMSA: Dit zijn de lidmaatschapskosten van EMSA die IFMSA-NL betaalt, waarna ze verdeeld worden onder de Leden van IFMSA-NL.</t>
  </si>
  <si>
    <t>Lidmaatschap IFMSA: Dit zijn de lidmaatschapskosten van IFMSA die IFMSA-NL betaalt, waarna ze verdeeld worden onder de Leden van IFMSA-NL.</t>
  </si>
  <si>
    <t xml:space="preserve">Per comité is er 64,38 korting gerekend doordat dit eerder teveel was betaald. </t>
  </si>
  <si>
    <t>Boekhoudprogramma: Dit zijn de terugbetalingen van de Leden van IFMSA-NL voor het gebruiken maken van het boekhoudprogramma 'Conscribo essentials'.</t>
  </si>
  <si>
    <t>Deze facturen zijn duurder uitgevallen doordat de kosten zijn verhoogd.</t>
  </si>
  <si>
    <t xml:space="preserve">Vrienden van IFMSA-NL: Dit zijn de te verwachte inkomsten aan sponsoring door Vrienden van IFMSA-NL. </t>
  </si>
  <si>
    <t>Er zijn helaas geen inkomsten vanuit vrienden van IFMSA-NL.</t>
  </si>
  <si>
    <t>Overige: Dit is de overige verwachte sponsoring in valuta die het Bestuur tracht te bewerkstelligen.</t>
  </si>
  <si>
    <t>Er is 1780 euro aan sponsoring opgehaald in de vorm van de Maatschappelijke Diensttijd Pilot.</t>
  </si>
  <si>
    <t>ICT-fonds: Dit zijn de verwachte uitgaven van het ICT-fonds. Het ICT-fonds is een fonds voor uitgaven omtrent ICT-voorzieningen. Het doel is om dit fonds op een bedrag van €700,- te stellen. Er is voor 2020 rekening gehouden met een upgrade voor de NAS.</t>
  </si>
  <si>
    <t>Er is geen gebruik gemaakt van dit fonds.</t>
  </si>
  <si>
    <t>Kantoorfonds: Dit zijn de verwachte uitgaven van het Kantoorfonds. Het kantoorfonds was een fonds voor vervanging van meubilair en andere benodigdheden in de kantoorruimte. Omdat IFMSA-NL sinds februari 2019 geen kantoor meer heeft,  zal dit fonds in 2020 worden afgeschreven.</t>
  </si>
  <si>
    <t>Het kantoorfonds is opgeheven per 31-12-2020. Het gerealiseerde bedrag is het bedrag dat nog in het fonds zat.</t>
  </si>
  <si>
    <t>Budget Ondersteuning Projecten: Dit is de maximaal verwachte bijdrage van het fonds 'BOP'. Dit fonds is bedoeld als financiële ondersteuning van IFMSA-NL aan haar projecten, stages, divisies en andere activiteiten in het kader van de normen en waarden die IFMSA-NL wil uitdragen.</t>
  </si>
  <si>
    <t>Zie R3 voor toelichting.</t>
  </si>
  <si>
    <t xml:space="preserve">Bijdrage reserves IFMSA-NL: Dit is de verwachte besteding van de reserves van IFMSA-NL. Om de financiële stabiliteit te waarborgen is ervoor gekozen om dit jaar geen gebruik te maken van de reserves. </t>
  </si>
  <si>
    <t xml:space="preserve">Bijdrage donorfonds: Dit zijn de verwachte uitgaven van de reserves van het donorproject. Er is besloten om de reserves van het donorproject samen te voegen met het fonds "BOP". </t>
  </si>
  <si>
    <t xml:space="preserve">Lustrumfonds: Dit zijn de verwachte uitgaven van het lustrumfonds. Omdat IFMSA-NL in 2020 40 jaar bestaat, zal er een lustrumactiviteit georganiseerd worden. </t>
  </si>
  <si>
    <t>Er is geen gebruik gemaakt van dit fonds. Zie R2 voor meer informatie.</t>
  </si>
  <si>
    <t>Bijdrage NFU: Dit is de verwachte subsidie vanuit de Bestuurscommissie Onderwijs &amp; Onderzoek via de decanenaanvraag.</t>
  </si>
  <si>
    <t>We hebben het verwachte bedrag ontvangen van de NFU.</t>
  </si>
  <si>
    <t>Balans IFMSA-NL 31-12-2020</t>
  </si>
  <si>
    <t>Activa (Debet)</t>
  </si>
  <si>
    <t>Passiva (Credit)</t>
  </si>
  <si>
    <t>Liquide Middelen</t>
  </si>
  <si>
    <t>Eigen Vermogen</t>
  </si>
  <si>
    <t>ABN-AMRO Lopende Rekening</t>
  </si>
  <si>
    <t>Kapitaal</t>
  </si>
  <si>
    <t>ABN-AMRO Spaarrekening</t>
  </si>
  <si>
    <t>PayPal</t>
  </si>
  <si>
    <t>Kas</t>
  </si>
  <si>
    <t>Debiteuren</t>
  </si>
  <si>
    <t>Crediteuren</t>
  </si>
  <si>
    <t>Debiteuren algemeen</t>
  </si>
  <si>
    <t>Debiteuren 2018</t>
  </si>
  <si>
    <t>Debiteuren 2019</t>
  </si>
  <si>
    <t>Debiteuren 2020</t>
  </si>
  <si>
    <t>Vooruitbetaalde bedragen</t>
  </si>
  <si>
    <t>Vooruitontvangen bedragen</t>
  </si>
  <si>
    <t>NFU subsidie</t>
  </si>
  <si>
    <t>Inventaris</t>
  </si>
  <si>
    <t>Pennen</t>
  </si>
  <si>
    <t>Boekjes</t>
  </si>
  <si>
    <t>Laptophoezen</t>
  </si>
  <si>
    <t>Condooms IFMSA-NL</t>
  </si>
  <si>
    <t>Doppers</t>
  </si>
  <si>
    <t>SCORCE-Fonds</t>
  </si>
  <si>
    <t>Pleisterdoosjes</t>
  </si>
  <si>
    <t>Projecten</t>
  </si>
  <si>
    <t>IFMSA-NL Tasjes</t>
  </si>
  <si>
    <t>Donorproject</t>
  </si>
  <si>
    <t>IFMSA-NL Stickers</t>
  </si>
  <si>
    <t>IFMSA-NL Congres</t>
  </si>
  <si>
    <t>Inklapbare koffiebekers</t>
  </si>
  <si>
    <t>Ontwikkelingsstages</t>
  </si>
  <si>
    <t>Webcamcovers</t>
  </si>
  <si>
    <t>Condooms nieuw logo</t>
  </si>
  <si>
    <t>Tussenrekeningen</t>
  </si>
  <si>
    <t>Reserveringen SCORCE</t>
  </si>
  <si>
    <t>TOTAAL</t>
  </si>
  <si>
    <t>Post/Rekening</t>
  </si>
  <si>
    <t xml:space="preserve">Toelichting </t>
  </si>
  <si>
    <t>Dit is het saldo van de lopende rekening op  31-12-2020.</t>
  </si>
  <si>
    <t>Dit is het saldo van de spaarrekening op 31-12-2020.</t>
  </si>
  <si>
    <t>Dit is het saldo van de PayPal rekening op 31-12-2020.</t>
  </si>
  <si>
    <t>Dit is het geld wat op 31-12-2020 nog fysiek in het bezig is van IFMSA-NL</t>
  </si>
  <si>
    <t>IFMSA-NL Pennen</t>
  </si>
  <si>
    <t>Er zijn op 31-12-2020 28 pennen met een actuele verkoopprijs van 0,41 p/s.</t>
  </si>
  <si>
    <t>IFMSA-NL Boekjes</t>
  </si>
  <si>
    <t>Er zijn op 31-12-2020 0 Boekjes met een actuele verkoopprijs van 1,30 p/s.</t>
  </si>
  <si>
    <t>IFMSA-NL Laptophoezen</t>
  </si>
  <si>
    <t>Er zijn op 31-12-2020 23 Laptophoezen met een actuele verkoopprijs van 2,00 p/s.</t>
  </si>
  <si>
    <t>IFMSA-NL Condooms</t>
  </si>
  <si>
    <t>Er zijn op 31-12-2020 0 Condooms met een actuele verkoopprijs van 0,30 p/s.</t>
  </si>
  <si>
    <t>IFMSA-NL Doppers</t>
  </si>
  <si>
    <t>Er zijn op 31-12-2020 30 Doppers met een actuele verkoopprijs van 10,00 p/s.</t>
  </si>
  <si>
    <t>IFMSA-NL Pleisterdoosjes</t>
  </si>
  <si>
    <t>Er zijn op 31-12-2020 1462 Pleisterdoosjes met een actuele verkoopprijs van 0,38 p/s.</t>
  </si>
  <si>
    <t>Er zijn op 31-12-2020 0 Tasjes met een actuele verkoopprijs van 1,74 p/s.</t>
  </si>
  <si>
    <t>Er zijn op 31-12-2020 110 Stickers met een actuele verkoopprijs van 0,10 p/s.</t>
  </si>
  <si>
    <t>Er zijn op 31-12-2020 78 Inklapbare koffiebekers met een actuele verkoopprijs van 9,95 p/s.</t>
  </si>
  <si>
    <t>Er zijn op 31-12-2020 950 Webcamcovers met een actuele verkoopprijs van 0,38 p/s.</t>
  </si>
  <si>
    <t>Er zijn op 31-12-2020 900 Condooms met het nieuwe logo met een actuele verkoopprijs van 0,56 p/s.</t>
  </si>
  <si>
    <t>Dit is het eigen vermogen op 31-12-2020</t>
  </si>
  <si>
    <t>Dit zijn de tussenrekeningen van het Youth Pre-Conference, SCORP Christmas diner en een unilaterale fee voor SCORCE Brazillië.</t>
  </si>
  <si>
    <t>Reservering SCORCE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</si>
</sst>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dd\-mm\-yyyy"/>
    <numFmt numFmtId="165" formatCode="[$€-2]\ #,##0.00"/>
    <numFmt numFmtId="166" formatCode="_([$€-2]* #,##0.00_);_([$€-2]* \(#,##0.00\);_([$€-2]* &quot;-&quot;??_);_(@_)"/>
    <numFmt numFmtId="167" formatCode="_-&quot;€&quot;* #,##0.00_-;_-&quot;€&quot;* #,##0.00\-;_-&quot;€&quot;* &quot;-&quot;??_-;_-@"/>
  </numFmts>
  <fonts count="25">
    <font>
      <sz val="10"/>
      <color rgb="FF000000"/>
      <name val="Arial"/>
    </font>
    <font>
      <b/>
      <sz val="10"/>
      <color rgb="FFFFFFFF"/>
      <name val="Trebuchet MS"/>
    </font>
    <font>
      <b/>
      <sz val="10"/>
      <color theme="1"/>
      <name val="Trebuchet MS"/>
    </font>
    <font>
      <sz val="10"/>
      <color theme="1"/>
      <name val="Trebuchet MS"/>
    </font>
    <font>
      <i/>
      <sz val="10"/>
      <color theme="1"/>
      <name val="Trebuchet MS"/>
    </font>
    <font>
      <sz val="10"/>
      <color rgb="FF000000"/>
      <name val="Trebuchet MS"/>
    </font>
    <font>
      <sz val="10"/>
      <color theme="1"/>
      <name val="Arial"/>
    </font>
    <font>
      <i/>
      <sz val="10"/>
      <color rgb="FFFF0000"/>
      <name val="Trebuchet MS"/>
    </font>
    <font>
      <b/>
      <sz val="10"/>
      <color rgb="FFFFFFFF"/>
      <name val="&quot;Trebuchet MS&quot;"/>
    </font>
    <font>
      <b/>
      <sz val="10"/>
      <color theme="1"/>
      <name val="&quot;Trebuchet MS&quot;"/>
    </font>
    <font>
      <sz val="10"/>
      <color theme="1"/>
      <name val="&quot;Trebuchet MS&quot;"/>
    </font>
    <font>
      <sz val="10"/>
      <color rgb="FF000000"/>
      <name val="&quot;Trebuchet MS&quot;"/>
    </font>
    <font>
      <sz val="10"/>
      <color theme="1"/>
      <name val="Calibri"/>
    </font>
    <font>
      <sz val="10"/>
      <color theme="1"/>
      <name val="Trebuchet MS"/>
    </font>
    <font>
      <b/>
      <sz val="10"/>
      <color rgb="FFFFFFFF"/>
      <name val="Arial"/>
    </font>
    <font>
      <sz val="10"/>
      <color rgb="FFFFFFFF"/>
      <name val="Trebuchet MS"/>
    </font>
    <font>
      <b/>
      <sz val="10"/>
      <color rgb="FFFFFFFF"/>
      <name val="Open sans"/>
      <family val="2"/>
    </font>
    <font>
      <sz val="10"/>
      <name val="Open sans"/>
      <family val="2"/>
    </font>
    <font>
      <b/>
      <sz val="10"/>
      <color theme="1"/>
      <name val="Open sans"/>
      <family val="2"/>
    </font>
    <font>
      <sz val="10"/>
      <color theme="1"/>
      <name val="Open sans"/>
      <family val="2"/>
    </font>
    <font>
      <i/>
      <sz val="10"/>
      <color theme="1"/>
      <name val="Open sans"/>
      <family val="2"/>
    </font>
    <font>
      <sz val="10"/>
      <color rgb="FF000000"/>
      <name val="Open sans"/>
      <family val="2"/>
    </font>
    <font>
      <b/>
      <sz val="10"/>
      <color rgb="FF000000"/>
      <name val="Open Sans"/>
      <family val="2"/>
    </font>
    <font>
      <i/>
      <sz val="10"/>
      <color rgb="FF000000"/>
      <name val="Open Sans"/>
      <family val="2"/>
    </font>
    <font>
      <sz val="10"/>
      <color rgb="FF222244"/>
      <name val="Open Sans"/>
      <family val="2"/>
    </font>
  </fonts>
  <fills count="10">
    <fill>
      <patternFill patternType="none"/>
    </fill>
    <fill>
      <patternFill patternType="gray125"/>
    </fill>
    <fill>
      <patternFill patternType="solid">
        <fgColor rgb="FF1D1849"/>
        <bgColor rgb="FF1D1849"/>
      </patternFill>
    </fill>
    <fill>
      <patternFill patternType="solid">
        <fgColor rgb="FFFFFFFF"/>
        <bgColor rgb="FFFFFFFF"/>
      </patternFill>
    </fill>
    <fill>
      <patternFill patternType="solid">
        <fgColor rgb="FFB7B7B7"/>
        <bgColor rgb="FFB7B7B7"/>
      </patternFill>
    </fill>
    <fill>
      <patternFill patternType="solid">
        <fgColor theme="4" tint="0.39997558519241921"/>
        <bgColor rgb="FFFBB04D"/>
      </patternFill>
    </fill>
    <fill>
      <patternFill patternType="solid">
        <fgColor theme="4" tint="-0.499984740745262"/>
        <bgColor rgb="FF1D1849"/>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86">
    <xf numFmtId="0" fontId="0" fillId="0" borderId="0" xfId="0" applyFont="1" applyAlignment="1"/>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xf numFmtId="166" fontId="2" fillId="0" borderId="0" xfId="0" applyNumberFormat="1" applyFont="1" applyAlignment="1">
      <alignment horizontal="left" vertical="center"/>
    </xf>
    <xf numFmtId="166" fontId="3" fillId="0" borderId="0" xfId="0" applyNumberFormat="1" applyFont="1" applyAlignment="1">
      <alignment horizontal="left" vertical="center"/>
    </xf>
    <xf numFmtId="166" fontId="3" fillId="0" borderId="0" xfId="0" applyNumberFormat="1" applyFont="1"/>
    <xf numFmtId="10" fontId="3" fillId="0" borderId="0" xfId="0" applyNumberFormat="1" applyFont="1"/>
    <xf numFmtId="166" fontId="4" fillId="0" borderId="0" xfId="0" applyNumberFormat="1" applyFont="1" applyAlignment="1">
      <alignment horizontal="left" vertical="center"/>
    </xf>
    <xf numFmtId="166" fontId="3" fillId="0" borderId="0" xfId="0" applyNumberFormat="1" applyFont="1" applyAlignment="1"/>
    <xf numFmtId="10" fontId="3" fillId="0" borderId="0" xfId="0" applyNumberFormat="1" applyFont="1" applyAlignment="1"/>
    <xf numFmtId="166" fontId="4" fillId="0" borderId="0" xfId="0" applyNumberFormat="1" applyFont="1" applyAlignment="1"/>
    <xf numFmtId="0" fontId="3" fillId="0" borderId="0" xfId="0" applyFont="1" applyAlignment="1"/>
    <xf numFmtId="166" fontId="5" fillId="0" borderId="0" xfId="0" applyNumberFormat="1" applyFont="1"/>
    <xf numFmtId="10" fontId="5" fillId="0" borderId="0" xfId="0" applyNumberFormat="1" applyFont="1"/>
    <xf numFmtId="0" fontId="3" fillId="0" borderId="0" xfId="0" applyFont="1" applyAlignment="1">
      <alignment horizontal="right"/>
    </xf>
    <xf numFmtId="165" fontId="3" fillId="0" borderId="0" xfId="0" applyNumberFormat="1" applyFont="1" applyAlignment="1">
      <alignment horizontal="right" vertical="center"/>
    </xf>
    <xf numFmtId="0" fontId="6" fillId="0" borderId="0" xfId="0" applyFont="1" applyAlignment="1">
      <alignment vertical="center"/>
    </xf>
    <xf numFmtId="166" fontId="6" fillId="0" borderId="0" xfId="0" applyNumberFormat="1" applyFont="1" applyAlignment="1">
      <alignment vertical="center"/>
    </xf>
    <xf numFmtId="166" fontId="7" fillId="0" borderId="0" xfId="0" applyNumberFormat="1" applyFont="1" applyAlignment="1">
      <alignment horizontal="left" vertical="center"/>
    </xf>
    <xf numFmtId="4" fontId="4"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top" wrapText="1"/>
    </xf>
    <xf numFmtId="0" fontId="3" fillId="0" borderId="0" xfId="0" applyFont="1" applyAlignment="1"/>
    <xf numFmtId="0" fontId="2" fillId="0" borderId="0" xfId="0" applyFont="1" applyAlignment="1">
      <alignment horizontal="left" vertical="center"/>
    </xf>
    <xf numFmtId="167" fontId="5" fillId="0" borderId="0" xfId="0" applyNumberFormat="1"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alignment vertical="top" wrapText="1"/>
    </xf>
    <xf numFmtId="0" fontId="10" fillId="0" borderId="0" xfId="0" applyFont="1" applyAlignment="1">
      <alignment vertical="top" wrapText="1"/>
    </xf>
    <xf numFmtId="0" fontId="13" fillId="0" borderId="0" xfId="0" applyFont="1" applyAlignment="1">
      <alignment vertical="top" wrapText="1"/>
    </xf>
    <xf numFmtId="165" fontId="3" fillId="0" borderId="0" xfId="0" applyNumberFormat="1" applyFont="1"/>
    <xf numFmtId="165" fontId="3" fillId="3" borderId="0" xfId="0" applyNumberFormat="1" applyFont="1" applyFill="1"/>
    <xf numFmtId="165" fontId="3" fillId="0" borderId="0" xfId="0" applyNumberFormat="1" applyFont="1" applyAlignment="1">
      <alignment vertical="top"/>
    </xf>
    <xf numFmtId="165" fontId="3" fillId="0" borderId="0" xfId="0" applyNumberFormat="1" applyFont="1" applyAlignment="1">
      <alignment horizontal="right" vertical="top"/>
    </xf>
    <xf numFmtId="165" fontId="3" fillId="0" borderId="0" xfId="0" applyNumberFormat="1" applyFont="1" applyAlignment="1">
      <alignment vertical="center"/>
    </xf>
    <xf numFmtId="0" fontId="3" fillId="0" borderId="0" xfId="0" applyFont="1" applyAlignment="1">
      <alignment horizontal="left"/>
    </xf>
    <xf numFmtId="0" fontId="3" fillId="0" borderId="0" xfId="0" applyFont="1" applyAlignment="1">
      <alignment horizontal="left"/>
    </xf>
    <xf numFmtId="4" fontId="12" fillId="4" borderId="0" xfId="0" applyNumberFormat="1" applyFont="1" applyFill="1" applyAlignment="1"/>
    <xf numFmtId="0" fontId="15" fillId="0" borderId="0" xfId="0" applyFont="1" applyAlignment="1">
      <alignment horizontal="left"/>
    </xf>
    <xf numFmtId="4" fontId="10" fillId="0" borderId="0" xfId="0" applyNumberFormat="1" applyFont="1" applyAlignment="1">
      <alignment vertical="top"/>
    </xf>
    <xf numFmtId="4" fontId="10" fillId="0" borderId="0" xfId="0" applyNumberFormat="1" applyFont="1" applyAlignment="1">
      <alignment wrapText="1"/>
    </xf>
    <xf numFmtId="4" fontId="10" fillId="0" borderId="0" xfId="0" applyNumberFormat="1" applyFont="1" applyAlignment="1">
      <alignment wrapText="1"/>
    </xf>
    <xf numFmtId="4" fontId="10" fillId="0" borderId="0" xfId="0" applyNumberFormat="1" applyFont="1" applyAlignment="1">
      <alignment horizontal="left" vertical="top"/>
    </xf>
    <xf numFmtId="4" fontId="10" fillId="0" borderId="0" xfId="0" applyNumberFormat="1" applyFont="1" applyAlignment="1">
      <alignment vertical="top" wrapText="1"/>
    </xf>
    <xf numFmtId="4" fontId="11" fillId="0" borderId="0" xfId="0" applyNumberFormat="1" applyFont="1" applyAlignment="1">
      <alignment vertical="top"/>
    </xf>
    <xf numFmtId="0" fontId="10" fillId="0" borderId="0" xfId="0" applyFont="1" applyAlignment="1">
      <alignment vertical="top"/>
    </xf>
    <xf numFmtId="0" fontId="10" fillId="0" borderId="0" xfId="0" applyFont="1" applyAlignment="1">
      <alignment wrapText="1"/>
    </xf>
    <xf numFmtId="0" fontId="0" fillId="0" borderId="0" xfId="0" applyFont="1" applyAlignment="1"/>
    <xf numFmtId="0" fontId="3" fillId="0" borderId="0" xfId="0" applyFont="1" applyAlignment="1">
      <alignment horizontal="right" vertical="center"/>
    </xf>
    <xf numFmtId="0" fontId="19" fillId="0" borderId="0" xfId="0" applyFont="1" applyAlignment="1">
      <alignment vertical="center"/>
    </xf>
    <xf numFmtId="164" fontId="19" fillId="0" borderId="0" xfId="0" applyNumberFormat="1" applyFont="1" applyAlignment="1">
      <alignment vertical="center"/>
    </xf>
    <xf numFmtId="0" fontId="20" fillId="0" borderId="0" xfId="0" applyFont="1" applyAlignment="1">
      <alignment vertical="center"/>
    </xf>
    <xf numFmtId="0" fontId="20" fillId="0" borderId="0" xfId="0" applyFont="1" applyAlignment="1">
      <alignment vertical="center" wrapText="1"/>
    </xf>
    <xf numFmtId="0" fontId="21" fillId="0" borderId="0" xfId="0" applyFont="1" applyAlignment="1"/>
    <xf numFmtId="0" fontId="19" fillId="0" borderId="0" xfId="0" applyFont="1" applyAlignment="1">
      <alignment horizontal="right" vertical="center"/>
    </xf>
    <xf numFmtId="165" fontId="19" fillId="0" borderId="0" xfId="0" applyNumberFormat="1" applyFont="1" applyAlignment="1">
      <alignment vertical="center"/>
    </xf>
    <xf numFmtId="166" fontId="19" fillId="0" borderId="0" xfId="0" applyNumberFormat="1"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vertical="center"/>
    </xf>
    <xf numFmtId="166" fontId="21" fillId="0" borderId="0" xfId="0" applyNumberFormat="1" applyFont="1" applyAlignment="1">
      <alignment horizontal="left" vertical="center"/>
    </xf>
    <xf numFmtId="3" fontId="21"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166" fontId="23" fillId="0" borderId="0" xfId="0" applyNumberFormat="1" applyFont="1" applyAlignment="1">
      <alignment horizontal="left" vertical="center"/>
    </xf>
    <xf numFmtId="3" fontId="23" fillId="0" borderId="0" xfId="0" applyNumberFormat="1" applyFont="1" applyAlignment="1">
      <alignment horizontal="center" vertical="center"/>
    </xf>
    <xf numFmtId="166" fontId="21" fillId="3" borderId="3" xfId="0" applyNumberFormat="1" applyFont="1" applyFill="1" applyBorder="1" applyAlignment="1">
      <alignment horizontal="left" vertical="center"/>
    </xf>
    <xf numFmtId="167" fontId="19" fillId="0" borderId="0" xfId="0" applyNumberFormat="1" applyFont="1" applyAlignment="1">
      <alignment vertical="center"/>
    </xf>
    <xf numFmtId="0" fontId="21" fillId="0" borderId="0" xfId="0" applyFont="1" applyAlignment="1"/>
    <xf numFmtId="44" fontId="21" fillId="0" borderId="0" xfId="0" applyNumberFormat="1" applyFont="1" applyAlignment="1">
      <alignment vertical="center"/>
    </xf>
    <xf numFmtId="4" fontId="20" fillId="0" borderId="0" xfId="0" applyNumberFormat="1" applyFont="1" applyAlignment="1">
      <alignment horizontal="center" vertical="center"/>
    </xf>
    <xf numFmtId="3" fontId="23" fillId="0" borderId="0" xfId="0" applyNumberFormat="1" applyFont="1" applyAlignment="1">
      <alignment horizontal="left" vertical="center"/>
    </xf>
    <xf numFmtId="0" fontId="21" fillId="3" borderId="3"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right" vertical="center" wrapText="1"/>
    </xf>
    <xf numFmtId="0" fontId="21" fillId="0" borderId="0" xfId="0" applyFont="1" applyAlignment="1">
      <alignment horizontal="left" vertical="center" wrapText="1"/>
    </xf>
    <xf numFmtId="0" fontId="19" fillId="0" borderId="0" xfId="0" applyFont="1" applyAlignment="1">
      <alignment vertical="center" wrapText="1"/>
    </xf>
    <xf numFmtId="167" fontId="21" fillId="0" borderId="0" xfId="0" applyNumberFormat="1" applyFont="1" applyAlignment="1">
      <alignment horizontal="left" vertical="center"/>
    </xf>
    <xf numFmtId="166" fontId="19" fillId="0" borderId="0" xfId="0" applyNumberFormat="1" applyFont="1" applyAlignment="1">
      <alignment horizontal="right"/>
    </xf>
    <xf numFmtId="0" fontId="21" fillId="0" borderId="0" xfId="0" applyFont="1" applyAlignment="1">
      <alignment horizontal="right"/>
    </xf>
    <xf numFmtId="10" fontId="21" fillId="0" borderId="0" xfId="0" applyNumberFormat="1" applyFont="1" applyAlignment="1">
      <alignment horizontal="right"/>
    </xf>
    <xf numFmtId="166" fontId="21" fillId="0" borderId="0" xfId="0" applyNumberFormat="1" applyFont="1" applyAlignment="1">
      <alignment horizontal="right"/>
    </xf>
    <xf numFmtId="166" fontId="19" fillId="0" borderId="0" xfId="0" applyNumberFormat="1" applyFont="1" applyAlignment="1"/>
    <xf numFmtId="0" fontId="19" fillId="0" borderId="0" xfId="0" applyFont="1" applyAlignment="1"/>
    <xf numFmtId="165" fontId="19" fillId="0" borderId="0" xfId="0" applyNumberFormat="1" applyFont="1" applyAlignment="1">
      <alignment vertical="top"/>
    </xf>
    <xf numFmtId="165" fontId="24" fillId="0" borderId="0" xfId="0" applyNumberFormat="1" applyFont="1" applyAlignment="1">
      <alignment horizontal="right"/>
    </xf>
    <xf numFmtId="165" fontId="19" fillId="0" borderId="0" xfId="0" applyNumberFormat="1" applyFont="1" applyAlignment="1">
      <alignment horizontal="right" vertical="top"/>
    </xf>
    <xf numFmtId="165" fontId="19" fillId="0" borderId="0" xfId="0" applyNumberFormat="1" applyFont="1"/>
    <xf numFmtId="165" fontId="21" fillId="0" borderId="0" xfId="0" applyNumberFormat="1" applyFont="1" applyAlignment="1">
      <alignment horizontal="right"/>
    </xf>
    <xf numFmtId="165" fontId="21" fillId="0" borderId="0" xfId="0" applyNumberFormat="1" applyFont="1" applyAlignment="1"/>
    <xf numFmtId="165" fontId="19" fillId="0" borderId="0" xfId="0" applyNumberFormat="1" applyFont="1" applyAlignment="1">
      <alignment horizontal="right"/>
    </xf>
    <xf numFmtId="165" fontId="21" fillId="0" borderId="0" xfId="0" applyNumberFormat="1" applyFont="1" applyAlignment="1">
      <alignment vertical="top"/>
    </xf>
    <xf numFmtId="165" fontId="19" fillId="0" borderId="0" xfId="0" applyNumberFormat="1" applyFont="1" applyAlignment="1"/>
    <xf numFmtId="0" fontId="19" fillId="2" borderId="0" xfId="0" applyFont="1" applyFill="1" applyAlignment="1"/>
    <xf numFmtId="4" fontId="19" fillId="0" borderId="0" xfId="0" applyNumberFormat="1" applyFont="1" applyAlignment="1">
      <alignment vertical="top"/>
    </xf>
    <xf numFmtId="4" fontId="19" fillId="0" borderId="0" xfId="0" applyNumberFormat="1" applyFont="1" applyAlignment="1">
      <alignment wrapText="1"/>
    </xf>
    <xf numFmtId="4" fontId="19" fillId="0" borderId="0" xfId="0" applyNumberFormat="1" applyFont="1" applyAlignment="1"/>
    <xf numFmtId="4" fontId="19" fillId="0" borderId="0" xfId="0" applyNumberFormat="1" applyFont="1" applyAlignment="1">
      <alignment horizontal="left" vertical="top"/>
    </xf>
    <xf numFmtId="0" fontId="18" fillId="5" borderId="3" xfId="0" applyFont="1" applyFill="1" applyBorder="1" applyAlignment="1">
      <alignment vertical="center"/>
    </xf>
    <xf numFmtId="0" fontId="16" fillId="6" borderId="1" xfId="0" applyFont="1" applyFill="1" applyBorder="1" applyAlignment="1">
      <alignment horizontal="center" vertical="center"/>
    </xf>
    <xf numFmtId="0" fontId="17" fillId="7" borderId="2" xfId="0" applyFont="1" applyFill="1" applyBorder="1"/>
    <xf numFmtId="0" fontId="19" fillId="6" borderId="4" xfId="0" applyFont="1" applyFill="1" applyBorder="1" applyAlignment="1">
      <alignment vertical="center"/>
    </xf>
    <xf numFmtId="0" fontId="19" fillId="6" borderId="5" xfId="0" applyFont="1" applyFill="1" applyBorder="1" applyAlignment="1">
      <alignment vertical="center"/>
    </xf>
    <xf numFmtId="0" fontId="17" fillId="7" borderId="6" xfId="0" applyFont="1" applyFill="1" applyBorder="1"/>
    <xf numFmtId="40" fontId="1" fillId="6" borderId="0" xfId="0" applyNumberFormat="1" applyFont="1" applyFill="1" applyAlignment="1">
      <alignment horizontal="center"/>
    </xf>
    <xf numFmtId="0" fontId="0" fillId="7" borderId="0" xfId="0" applyFont="1" applyFill="1" applyAlignment="1"/>
    <xf numFmtId="0" fontId="19" fillId="6" borderId="3" xfId="0" applyFont="1" applyFill="1" applyBorder="1" applyAlignment="1">
      <alignment horizontal="center" vertical="center"/>
    </xf>
    <xf numFmtId="0" fontId="19" fillId="6" borderId="3" xfId="0" applyFont="1" applyFill="1" applyBorder="1" applyAlignment="1">
      <alignment horizontal="right" vertical="center"/>
    </xf>
    <xf numFmtId="0" fontId="16" fillId="6" borderId="3" xfId="0" applyFont="1" applyFill="1" applyBorder="1" applyAlignment="1">
      <alignment horizontal="left" vertical="center"/>
    </xf>
    <xf numFmtId="40" fontId="16" fillId="6" borderId="3" xfId="0" applyNumberFormat="1" applyFont="1" applyFill="1" applyBorder="1" applyAlignment="1">
      <alignment horizontal="left" vertical="center"/>
    </xf>
    <xf numFmtId="38" fontId="16" fillId="6" borderId="3" xfId="0" applyNumberFormat="1" applyFont="1" applyFill="1" applyBorder="1" applyAlignment="1">
      <alignment horizontal="left" vertical="center"/>
    </xf>
    <xf numFmtId="165" fontId="1" fillId="6" borderId="0" xfId="0" applyNumberFormat="1" applyFont="1" applyFill="1"/>
    <xf numFmtId="0" fontId="22" fillId="5" borderId="3" xfId="0" applyFont="1" applyFill="1" applyBorder="1" applyAlignment="1">
      <alignment horizontal="center" vertical="center"/>
    </xf>
    <xf numFmtId="0" fontId="22" fillId="5" borderId="3" xfId="0" applyFont="1" applyFill="1" applyBorder="1" applyAlignment="1">
      <alignment horizontal="right" vertical="center"/>
    </xf>
    <xf numFmtId="0" fontId="22" fillId="5" borderId="1" xfId="0" applyFont="1" applyFill="1" applyBorder="1" applyAlignment="1">
      <alignment horizontal="left" vertical="center"/>
    </xf>
    <xf numFmtId="0" fontId="17" fillId="8" borderId="6" xfId="0" applyFont="1" applyFill="1" applyBorder="1"/>
    <xf numFmtId="0" fontId="17" fillId="8" borderId="2" xfId="0" applyFont="1" applyFill="1" applyBorder="1"/>
    <xf numFmtId="166" fontId="22" fillId="5" borderId="3" xfId="0" applyNumberFormat="1" applyFont="1" applyFill="1" applyBorder="1" applyAlignment="1">
      <alignment horizontal="left" vertical="center"/>
    </xf>
    <xf numFmtId="0" fontId="3" fillId="9" borderId="0" xfId="0" applyFont="1" applyFill="1" applyAlignment="1">
      <alignment horizontal="left" vertical="center"/>
    </xf>
    <xf numFmtId="166" fontId="2" fillId="5" borderId="0" xfId="0" applyNumberFormat="1" applyFont="1" applyFill="1"/>
    <xf numFmtId="10" fontId="2" fillId="5" borderId="0" xfId="0" applyNumberFormat="1" applyFont="1" applyFill="1"/>
    <xf numFmtId="10" fontId="3" fillId="5" borderId="0" xfId="0" applyNumberFormat="1" applyFont="1" applyFill="1"/>
    <xf numFmtId="0" fontId="16" fillId="6" borderId="1" xfId="0" applyFont="1" applyFill="1" applyBorder="1" applyAlignment="1">
      <alignment horizontal="left" vertical="center"/>
    </xf>
    <xf numFmtId="166" fontId="16" fillId="6" borderId="3" xfId="0" applyNumberFormat="1" applyFont="1" applyFill="1" applyBorder="1" applyAlignment="1">
      <alignment horizontal="left" vertical="center"/>
    </xf>
    <xf numFmtId="166" fontId="1" fillId="6" borderId="0" xfId="0" applyNumberFormat="1" applyFont="1" applyFill="1"/>
    <xf numFmtId="10" fontId="1" fillId="6" borderId="0" xfId="0" applyNumberFormat="1" applyFont="1" applyFill="1"/>
    <xf numFmtId="0" fontId="19" fillId="6" borderId="3" xfId="0" applyFont="1" applyFill="1" applyBorder="1" applyAlignment="1">
      <alignment vertical="center" wrapText="1"/>
    </xf>
    <xf numFmtId="0" fontId="19" fillId="6" borderId="3" xfId="0" applyFont="1" applyFill="1" applyBorder="1" applyAlignment="1">
      <alignment horizontal="right" vertical="center" wrapText="1"/>
    </xf>
    <xf numFmtId="0" fontId="16" fillId="6" borderId="3" xfId="0" applyFont="1" applyFill="1" applyBorder="1" applyAlignment="1">
      <alignment vertical="center" wrapText="1"/>
    </xf>
    <xf numFmtId="0" fontId="22" fillId="5" borderId="3" xfId="0" applyFont="1" applyFill="1" applyBorder="1" applyAlignment="1">
      <alignment horizontal="center" vertical="center" wrapText="1"/>
    </xf>
    <xf numFmtId="0" fontId="22" fillId="5" borderId="3" xfId="0" applyFont="1" applyFill="1" applyBorder="1" applyAlignment="1">
      <alignment horizontal="right" vertical="center" wrapText="1"/>
    </xf>
    <xf numFmtId="0" fontId="22" fillId="5" borderId="3" xfId="0" applyFont="1" applyFill="1" applyBorder="1" applyAlignment="1">
      <alignment horizontal="left" vertical="center" wrapText="1"/>
    </xf>
    <xf numFmtId="0" fontId="19" fillId="6" borderId="3" xfId="0" applyFont="1" applyFill="1" applyBorder="1" applyAlignment="1">
      <alignment horizontal="center" vertical="center" wrapText="1"/>
    </xf>
    <xf numFmtId="0" fontId="16" fillId="6" borderId="3" xfId="0" applyFont="1" applyFill="1" applyBorder="1" applyAlignment="1">
      <alignment horizontal="left" vertical="center" wrapText="1"/>
    </xf>
    <xf numFmtId="0" fontId="16" fillId="6" borderId="3" xfId="0" applyFont="1" applyFill="1" applyBorder="1" applyAlignment="1">
      <alignment horizontal="center" vertical="center"/>
    </xf>
    <xf numFmtId="40" fontId="16" fillId="6" borderId="0" xfId="0" applyNumberFormat="1" applyFont="1" applyFill="1" applyAlignment="1">
      <alignment horizontal="center"/>
    </xf>
    <xf numFmtId="0" fontId="21" fillId="7" borderId="0" xfId="0" applyFont="1" applyFill="1" applyAlignment="1"/>
    <xf numFmtId="165" fontId="16" fillId="6" borderId="0" xfId="0" applyNumberFormat="1" applyFont="1" applyFill="1"/>
    <xf numFmtId="167" fontId="22" fillId="5" borderId="3" xfId="0" applyNumberFormat="1" applyFont="1" applyFill="1" applyBorder="1" applyAlignment="1">
      <alignment horizontal="left" vertical="center"/>
    </xf>
    <xf numFmtId="166" fontId="18" fillId="5" borderId="0" xfId="0" applyNumberFormat="1" applyFont="1" applyFill="1" applyAlignment="1">
      <alignment horizontal="right"/>
    </xf>
    <xf numFmtId="10" fontId="22" fillId="5" borderId="0" xfId="0" applyNumberFormat="1" applyFont="1" applyFill="1" applyAlignment="1">
      <alignment horizontal="right"/>
    </xf>
    <xf numFmtId="0" fontId="18" fillId="6" borderId="3" xfId="0" applyFont="1" applyFill="1" applyBorder="1" applyAlignment="1">
      <alignment horizontal="center" vertical="center"/>
    </xf>
    <xf numFmtId="0" fontId="18" fillId="6" borderId="3" xfId="0" applyFont="1" applyFill="1" applyBorder="1" applyAlignment="1">
      <alignment horizontal="right" vertical="center"/>
    </xf>
    <xf numFmtId="167" fontId="16" fillId="6" borderId="3" xfId="0" applyNumberFormat="1" applyFont="1" applyFill="1" applyBorder="1" applyAlignment="1">
      <alignment horizontal="left" vertical="center"/>
    </xf>
    <xf numFmtId="166" fontId="16" fillId="6" borderId="0" xfId="0" applyNumberFormat="1" applyFont="1" applyFill="1" applyAlignment="1">
      <alignment horizontal="right"/>
    </xf>
    <xf numFmtId="10" fontId="16" fillId="6" borderId="0" xfId="0" applyNumberFormat="1" applyFont="1" applyFill="1" applyAlignment="1">
      <alignment horizontal="right"/>
    </xf>
    <xf numFmtId="0" fontId="19" fillId="6" borderId="7" xfId="0" applyFont="1" applyFill="1" applyBorder="1" applyAlignment="1">
      <alignment vertical="center" wrapText="1"/>
    </xf>
    <xf numFmtId="0" fontId="19" fillId="6" borderId="8" xfId="0" applyFont="1" applyFill="1" applyBorder="1" applyAlignment="1">
      <alignment horizontal="right" vertical="center" wrapText="1"/>
    </xf>
    <xf numFmtId="0" fontId="16" fillId="6" borderId="8" xfId="0" applyFont="1" applyFill="1" applyBorder="1" applyAlignment="1">
      <alignment vertical="center" wrapText="1"/>
    </xf>
    <xf numFmtId="0" fontId="8" fillId="6" borderId="0" xfId="0" applyFont="1" applyFill="1" applyAlignment="1"/>
    <xf numFmtId="0" fontId="12" fillId="5" borderId="0" xfId="0" applyFont="1" applyFill="1" applyAlignment="1">
      <alignment vertical="top"/>
    </xf>
    <xf numFmtId="0" fontId="18" fillId="6" borderId="3" xfId="0" applyFont="1" applyFill="1" applyBorder="1" applyAlignment="1">
      <alignment horizontal="center" vertical="center" wrapText="1"/>
    </xf>
    <xf numFmtId="0" fontId="18" fillId="6" borderId="3" xfId="0" applyFont="1" applyFill="1" applyBorder="1" applyAlignment="1">
      <alignment horizontal="right" vertical="center" wrapText="1"/>
    </xf>
    <xf numFmtId="0" fontId="12" fillId="6" borderId="0" xfId="0" applyFont="1" applyFill="1" applyAlignment="1">
      <alignment vertical="top"/>
    </xf>
    <xf numFmtId="165" fontId="1" fillId="6" borderId="0" xfId="0" applyNumberFormat="1" applyFont="1" applyFill="1" applyAlignment="1">
      <alignment horizontal="center"/>
    </xf>
    <xf numFmtId="165" fontId="2" fillId="5" borderId="0" xfId="0" applyNumberFormat="1" applyFont="1" applyFill="1" applyAlignment="1">
      <alignment horizontal="center" vertical="top"/>
    </xf>
    <xf numFmtId="165" fontId="3" fillId="5" borderId="0" xfId="0" applyNumberFormat="1" applyFont="1" applyFill="1"/>
    <xf numFmtId="165" fontId="18" fillId="5" borderId="0" xfId="0" applyNumberFormat="1" applyFont="1" applyFill="1" applyAlignment="1">
      <alignment horizontal="center" vertical="top"/>
    </xf>
    <xf numFmtId="165" fontId="18" fillId="5" borderId="0" xfId="0" applyNumberFormat="1" applyFont="1" applyFill="1" applyAlignment="1">
      <alignment horizontal="right" vertical="top"/>
    </xf>
    <xf numFmtId="165" fontId="22" fillId="5" borderId="0" xfId="0" applyNumberFormat="1" applyFont="1" applyFill="1" applyAlignment="1">
      <alignment horizontal="right" vertical="top"/>
    </xf>
    <xf numFmtId="165" fontId="18" fillId="5" borderId="0" xfId="0" applyNumberFormat="1" applyFont="1" applyFill="1" applyAlignment="1">
      <alignment horizontal="center"/>
    </xf>
    <xf numFmtId="165" fontId="1" fillId="6" borderId="0" xfId="0" applyNumberFormat="1" applyFont="1" applyFill="1" applyAlignment="1">
      <alignment horizontal="center" vertical="top"/>
    </xf>
    <xf numFmtId="165" fontId="1" fillId="6" borderId="0" xfId="0" applyNumberFormat="1" applyFont="1" applyFill="1" applyAlignment="1">
      <alignment horizontal="right" vertical="top"/>
    </xf>
    <xf numFmtId="0" fontId="16" fillId="6" borderId="0" xfId="0" applyFont="1" applyFill="1" applyAlignment="1">
      <alignment horizontal="center"/>
    </xf>
    <xf numFmtId="0" fontId="16" fillId="6" borderId="0" xfId="0" applyFont="1" applyFill="1" applyAlignment="1">
      <alignment horizontal="center" wrapText="1"/>
    </xf>
    <xf numFmtId="0" fontId="16" fillId="6" borderId="0" xfId="0" applyFont="1" applyFill="1" applyAlignment="1"/>
    <xf numFmtId="0" fontId="19" fillId="6" borderId="0" xfId="0" applyFont="1" applyFill="1" applyAlignment="1"/>
    <xf numFmtId="4" fontId="14" fillId="6" borderId="0" xfId="0" applyNumberFormat="1" applyFont="1" applyFill="1" applyAlignment="1"/>
    <xf numFmtId="4" fontId="12" fillId="6" borderId="0" xfId="0" applyNumberFormat="1" applyFont="1" applyFill="1" applyAlignment="1"/>
    <xf numFmtId="4" fontId="18" fillId="5" borderId="0" xfId="0" applyNumberFormat="1" applyFont="1" applyFill="1" applyAlignment="1">
      <alignment horizontal="center" vertical="top"/>
    </xf>
    <xf numFmtId="4" fontId="19" fillId="5" borderId="0" xfId="0" applyNumberFormat="1" applyFont="1" applyFill="1" applyAlignment="1"/>
    <xf numFmtId="4" fontId="19" fillId="5" borderId="0" xfId="0" applyNumberFormat="1" applyFont="1" applyFill="1" applyAlignment="1">
      <alignment vertical="top"/>
    </xf>
    <xf numFmtId="4" fontId="9" fillId="5" borderId="0" xfId="0" applyNumberFormat="1" applyFont="1" applyFill="1" applyAlignment="1">
      <alignment horizontal="center" vertical="top"/>
    </xf>
    <xf numFmtId="4" fontId="12" fillId="5" borderId="0" xfId="0" applyNumberFormat="1" applyFont="1" applyFill="1" applyAlignment="1"/>
    <xf numFmtId="4" fontId="9" fillId="5" borderId="0" xfId="0" applyNumberFormat="1" applyFont="1" applyFill="1" applyAlignment="1">
      <alignment horizontal="center"/>
    </xf>
    <xf numFmtId="0" fontId="12" fillId="5" borderId="0" xfId="0" applyFont="1" applyFill="1" applyAlignment="1"/>
    <xf numFmtId="0" fontId="19" fillId="0" borderId="0" xfId="0" applyFont="1" applyAlignment="1">
      <alignment horizontal="left"/>
    </xf>
    <xf numFmtId="0" fontId="16" fillId="6" borderId="0" xfId="0" applyFont="1" applyFill="1" applyAlignment="1">
      <alignment wrapText="1"/>
    </xf>
    <xf numFmtId="0" fontId="19" fillId="5" borderId="0" xfId="0" applyFont="1" applyFill="1" applyAlignment="1">
      <alignment vertical="top"/>
    </xf>
    <xf numFmtId="0" fontId="19" fillId="0" borderId="0" xfId="0" applyFont="1" applyAlignment="1">
      <alignment vertical="top" wrapText="1"/>
    </xf>
    <xf numFmtId="0" fontId="19" fillId="0" borderId="0" xfId="0" applyFont="1" applyAlignment="1">
      <alignment vertical="top"/>
    </xf>
    <xf numFmtId="0" fontId="19" fillId="2" borderId="0" xfId="0" applyFont="1" applyFill="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1000"/>
  <sheetViews>
    <sheetView tabSelected="1" workbookViewId="0">
      <selection activeCell="C8" sqref="C8"/>
    </sheetView>
  </sheetViews>
  <sheetFormatPr defaultColWidth="14.44140625" defaultRowHeight="15" customHeight="1"/>
  <cols>
    <col min="1" max="1" width="41.44140625" customWidth="1"/>
    <col min="2" max="2" width="27.88671875" customWidth="1"/>
  </cols>
  <sheetData>
    <row r="1" spans="1:2" ht="16.5" customHeight="1">
      <c r="A1" s="103" t="s">
        <v>0</v>
      </c>
      <c r="B1" s="104"/>
    </row>
    <row r="2" spans="1:2" ht="15.75" customHeight="1">
      <c r="A2" s="102" t="s">
        <v>1</v>
      </c>
      <c r="B2" s="102"/>
    </row>
    <row r="3" spans="1:2" ht="15.75" customHeight="1">
      <c r="A3" s="52" t="s">
        <v>2</v>
      </c>
      <c r="B3" s="53">
        <v>43806</v>
      </c>
    </row>
    <row r="4" spans="1:2" ht="15.75" customHeight="1">
      <c r="A4" s="52" t="s">
        <v>3</v>
      </c>
      <c r="B4" s="52" t="s">
        <v>4</v>
      </c>
    </row>
    <row r="5" spans="1:2" ht="15.75" customHeight="1">
      <c r="A5" s="52" t="s">
        <v>5</v>
      </c>
      <c r="B5" s="52" t="s">
        <v>6</v>
      </c>
    </row>
    <row r="6" spans="1:2" ht="15.75" customHeight="1">
      <c r="A6" s="54" t="s">
        <v>7</v>
      </c>
      <c r="B6" s="54" t="s">
        <v>8</v>
      </c>
    </row>
    <row r="7" spans="1:2" ht="15.75" customHeight="1">
      <c r="A7" s="52" t="s">
        <v>9</v>
      </c>
      <c r="B7" s="52" t="s">
        <v>10</v>
      </c>
    </row>
    <row r="8" spans="1:2" ht="15.75" customHeight="1">
      <c r="A8" s="54" t="s">
        <v>7</v>
      </c>
      <c r="B8" s="54" t="s">
        <v>8</v>
      </c>
    </row>
    <row r="9" spans="1:2" ht="15.75" customHeight="1">
      <c r="A9" s="105"/>
      <c r="B9" s="106"/>
    </row>
    <row r="10" spans="1:2" ht="15.75" customHeight="1">
      <c r="A10" s="55"/>
      <c r="B10" s="56"/>
    </row>
    <row r="11" spans="1:2" ht="15.75" customHeight="1">
      <c r="A11" s="57"/>
      <c r="B11" s="58"/>
    </row>
    <row r="12" spans="1:2" ht="15.75" customHeight="1">
      <c r="A12" s="52" t="s">
        <v>11</v>
      </c>
      <c r="B12" s="59">
        <f>Baten!I32-Lasten!I106</f>
        <v>15367.030000000002</v>
      </c>
    </row>
    <row r="13" spans="1:2" ht="15.75" customHeight="1">
      <c r="A13" s="52"/>
      <c r="B13" s="52"/>
    </row>
    <row r="14" spans="1:2" ht="15.75" customHeight="1">
      <c r="A14" s="1"/>
      <c r="B14" s="1"/>
    </row>
    <row r="15" spans="1:2" ht="15.75" customHeight="1">
      <c r="A15" s="1"/>
      <c r="B15" s="1"/>
    </row>
    <row r="16" spans="1:2" ht="15.75" customHeight="1">
      <c r="A16" s="1"/>
      <c r="B16" s="1"/>
    </row>
    <row r="17" spans="1:2" ht="15.75" customHeight="1">
      <c r="A17" s="1"/>
      <c r="B17" s="1"/>
    </row>
    <row r="18" spans="1:2" ht="15.75" customHeight="1">
      <c r="A18" s="1"/>
      <c r="B18" s="1"/>
    </row>
    <row r="19" spans="1:2" ht="15.75" customHeight="1">
      <c r="A19" s="1"/>
      <c r="B19" s="1"/>
    </row>
    <row r="20" spans="1:2" ht="15.75" customHeight="1">
      <c r="A20" s="1"/>
      <c r="B20" s="1"/>
    </row>
    <row r="21" spans="1:2" ht="15.75" customHeight="1">
      <c r="A21" s="1"/>
      <c r="B21" s="1"/>
    </row>
    <row r="22" spans="1:2" ht="15.75" customHeight="1">
      <c r="A22" s="1"/>
      <c r="B22" s="1"/>
    </row>
    <row r="23" spans="1:2" ht="15.75" customHeight="1">
      <c r="A23" s="1"/>
      <c r="B23" s="1"/>
    </row>
    <row r="24" spans="1:2" ht="15.75" customHeight="1">
      <c r="A24" s="1"/>
      <c r="B24" s="1"/>
    </row>
    <row r="25" spans="1:2" ht="15.75" customHeight="1">
      <c r="A25" s="1"/>
      <c r="B25" s="1"/>
    </row>
    <row r="26" spans="1:2" ht="15.75" customHeight="1">
      <c r="A26" s="1"/>
      <c r="B26" s="1"/>
    </row>
    <row r="27" spans="1:2" ht="15.75" customHeight="1">
      <c r="A27" s="1"/>
      <c r="B27" s="1"/>
    </row>
    <row r="28" spans="1:2" ht="15.75" customHeight="1">
      <c r="A28" s="1"/>
      <c r="B28" s="1"/>
    </row>
    <row r="29" spans="1:2" ht="15.75" customHeight="1">
      <c r="A29" s="1"/>
      <c r="B29" s="1"/>
    </row>
    <row r="30" spans="1:2" ht="15.75" customHeight="1">
      <c r="A30" s="1"/>
      <c r="B30" s="1"/>
    </row>
    <row r="31" spans="1:2" ht="15.75" customHeight="1">
      <c r="A31" s="1"/>
      <c r="B31" s="1"/>
    </row>
    <row r="32" spans="1:2" ht="15.75" customHeight="1">
      <c r="A32" s="1"/>
      <c r="B32" s="1"/>
    </row>
    <row r="33" spans="1:2" ht="15.75" customHeight="1">
      <c r="A33" s="1"/>
      <c r="B33" s="1"/>
    </row>
    <row r="34" spans="1:2" ht="15.75" customHeight="1">
      <c r="A34" s="1"/>
      <c r="B34" s="1"/>
    </row>
    <row r="35" spans="1:2" ht="15.75" customHeight="1">
      <c r="A35" s="1"/>
      <c r="B35" s="1"/>
    </row>
    <row r="36" spans="1:2" ht="15.75" customHeight="1"/>
    <row r="37" spans="1:2" ht="15.75" customHeight="1"/>
    <row r="38" spans="1:2" ht="15.75" customHeight="1"/>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10:B10"/>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003"/>
  <sheetViews>
    <sheetView workbookViewId="0">
      <selection activeCell="F10" sqref="F10"/>
    </sheetView>
  </sheetViews>
  <sheetFormatPr defaultColWidth="14.44140625" defaultRowHeight="15" customHeight="1" outlineLevelRow="1"/>
  <cols>
    <col min="1" max="1" width="3.6640625" customWidth="1"/>
    <col min="2" max="2" width="2.109375" customWidth="1"/>
    <col min="3" max="3" width="51.44140625" customWidth="1"/>
    <col min="4" max="4" width="11.6640625" customWidth="1"/>
    <col min="5" max="5" width="6.6640625" customWidth="1"/>
    <col min="6" max="6" width="11.6640625" customWidth="1"/>
    <col min="7" max="7" width="12.44140625" customWidth="1"/>
    <col min="8" max="8" width="4.88671875" customWidth="1"/>
  </cols>
  <sheetData>
    <row r="1" spans="1:11" ht="15.75" customHeight="1">
      <c r="A1" s="103" t="s">
        <v>12</v>
      </c>
      <c r="B1" s="107"/>
      <c r="C1" s="107"/>
      <c r="D1" s="107"/>
      <c r="E1" s="107"/>
      <c r="F1" s="107"/>
      <c r="G1" s="104"/>
      <c r="H1" s="122"/>
      <c r="I1" s="108" t="s">
        <v>13</v>
      </c>
      <c r="J1" s="109"/>
      <c r="K1" s="4"/>
    </row>
    <row r="2" spans="1:11" ht="15.75" customHeight="1">
      <c r="A2" s="110"/>
      <c r="B2" s="111"/>
      <c r="C2" s="112" t="s">
        <v>14</v>
      </c>
      <c r="D2" s="113" t="s">
        <v>15</v>
      </c>
      <c r="E2" s="114" t="s">
        <v>16</v>
      </c>
      <c r="F2" s="113" t="s">
        <v>17</v>
      </c>
      <c r="G2" s="113" t="s">
        <v>18</v>
      </c>
      <c r="H2" s="122"/>
      <c r="I2" s="115" t="s">
        <v>19</v>
      </c>
      <c r="J2" s="115" t="s">
        <v>20</v>
      </c>
      <c r="K2" s="4"/>
    </row>
    <row r="3" spans="1:11" ht="15.75" customHeight="1">
      <c r="A3" s="116" t="s">
        <v>21</v>
      </c>
      <c r="B3" s="117"/>
      <c r="C3" s="118" t="s">
        <v>22</v>
      </c>
      <c r="D3" s="119"/>
      <c r="E3" s="119"/>
      <c r="F3" s="120"/>
      <c r="G3" s="121">
        <f>SUM(F4,F10)</f>
        <v>1068</v>
      </c>
      <c r="H3" s="5"/>
      <c r="I3" s="123">
        <f>I4+I10</f>
        <v>1134.43</v>
      </c>
      <c r="J3" s="124">
        <f>SUM(I3/G3)</f>
        <v>1.0622003745318354</v>
      </c>
      <c r="K3" s="4"/>
    </row>
    <row r="4" spans="1:11" ht="15.75" customHeight="1">
      <c r="A4" s="60"/>
      <c r="B4" s="61">
        <v>1</v>
      </c>
      <c r="C4" s="62" t="s">
        <v>23</v>
      </c>
      <c r="D4" s="63">
        <f>SUM(F5:F9)</f>
        <v>120</v>
      </c>
      <c r="E4" s="64">
        <v>1</v>
      </c>
      <c r="F4" s="63">
        <f>D4*E4</f>
        <v>120</v>
      </c>
      <c r="G4" s="63"/>
      <c r="H4" s="6"/>
      <c r="I4" s="7">
        <f>SUM(I5:I9)</f>
        <v>94.91</v>
      </c>
      <c r="J4" s="8">
        <f>SUM(I4/F4)</f>
        <v>0.7909166666666666</v>
      </c>
      <c r="K4" s="4"/>
    </row>
    <row r="5" spans="1:11" ht="15.75" customHeight="1" outlineLevel="1">
      <c r="A5" s="65"/>
      <c r="B5" s="66" t="s">
        <v>24</v>
      </c>
      <c r="C5" s="67" t="s">
        <v>25</v>
      </c>
      <c r="D5" s="68">
        <v>0</v>
      </c>
      <c r="E5" s="69">
        <v>1</v>
      </c>
      <c r="F5" s="68">
        <f t="shared" ref="F5:F9" si="0">SUM(D5*E5)</f>
        <v>0</v>
      </c>
      <c r="G5" s="68"/>
      <c r="H5" s="9"/>
      <c r="I5" s="10">
        <v>0</v>
      </c>
      <c r="J5" s="11">
        <v>0</v>
      </c>
      <c r="K5" s="4"/>
    </row>
    <row r="6" spans="1:11" ht="15.75" customHeight="1" outlineLevel="1">
      <c r="A6" s="65"/>
      <c r="B6" s="66" t="s">
        <v>24</v>
      </c>
      <c r="C6" s="67" t="s">
        <v>26</v>
      </c>
      <c r="D6" s="68">
        <v>50</v>
      </c>
      <c r="E6" s="69">
        <v>1</v>
      </c>
      <c r="F6" s="68">
        <f t="shared" si="0"/>
        <v>50</v>
      </c>
      <c r="G6" s="68"/>
      <c r="H6" s="9"/>
      <c r="I6" s="10">
        <v>44.77</v>
      </c>
      <c r="J6" s="8">
        <f t="shared" ref="J6:J12" si="1">SUM(I6/F6)</f>
        <v>0.89540000000000008</v>
      </c>
      <c r="K6" s="4"/>
    </row>
    <row r="7" spans="1:11" ht="15.75" customHeight="1" outlineLevel="1">
      <c r="A7" s="65"/>
      <c r="B7" s="66" t="s">
        <v>24</v>
      </c>
      <c r="C7" s="67" t="s">
        <v>27</v>
      </c>
      <c r="D7" s="68">
        <v>30</v>
      </c>
      <c r="E7" s="69">
        <v>1</v>
      </c>
      <c r="F7" s="68">
        <f t="shared" si="0"/>
        <v>30</v>
      </c>
      <c r="G7" s="68"/>
      <c r="H7" s="9"/>
      <c r="I7" s="10">
        <v>42.14</v>
      </c>
      <c r="J7" s="8">
        <f t="shared" si="1"/>
        <v>1.4046666666666667</v>
      </c>
      <c r="K7" s="4"/>
    </row>
    <row r="8" spans="1:11" ht="15.75" customHeight="1" outlineLevel="1">
      <c r="A8" s="65"/>
      <c r="B8" s="66" t="s">
        <v>24</v>
      </c>
      <c r="C8" s="67" t="s">
        <v>28</v>
      </c>
      <c r="D8" s="68">
        <v>20</v>
      </c>
      <c r="E8" s="69">
        <v>1</v>
      </c>
      <c r="F8" s="68">
        <f t="shared" si="0"/>
        <v>20</v>
      </c>
      <c r="G8" s="68"/>
      <c r="H8" s="9"/>
      <c r="I8" s="10">
        <v>0</v>
      </c>
      <c r="J8" s="8">
        <f t="shared" si="1"/>
        <v>0</v>
      </c>
      <c r="K8" s="4"/>
    </row>
    <row r="9" spans="1:11" ht="15.75" customHeight="1" outlineLevel="1">
      <c r="A9" s="65"/>
      <c r="B9" s="66" t="s">
        <v>24</v>
      </c>
      <c r="C9" s="67" t="s">
        <v>29</v>
      </c>
      <c r="D9" s="68">
        <v>20</v>
      </c>
      <c r="E9" s="69">
        <v>1</v>
      </c>
      <c r="F9" s="68">
        <f t="shared" si="0"/>
        <v>20</v>
      </c>
      <c r="G9" s="68"/>
      <c r="H9" s="9"/>
      <c r="I9" s="10">
        <v>8</v>
      </c>
      <c r="J9" s="8">
        <f t="shared" si="1"/>
        <v>0.4</v>
      </c>
      <c r="K9" s="4"/>
    </row>
    <row r="10" spans="1:11" ht="15.75" customHeight="1">
      <c r="A10" s="60"/>
      <c r="B10" s="61">
        <v>2</v>
      </c>
      <c r="C10" s="62" t="s">
        <v>30</v>
      </c>
      <c r="D10" s="63">
        <f>SUM(F11:F12)</f>
        <v>948</v>
      </c>
      <c r="E10" s="64">
        <v>1</v>
      </c>
      <c r="F10" s="63">
        <f>D10*E10</f>
        <v>948</v>
      </c>
      <c r="G10" s="63"/>
      <c r="H10" s="6"/>
      <c r="I10" s="7">
        <f>SUM(I11:I12)</f>
        <v>1039.52</v>
      </c>
      <c r="J10" s="8">
        <f t="shared" si="1"/>
        <v>1.0965400843881856</v>
      </c>
      <c r="K10" s="4"/>
    </row>
    <row r="11" spans="1:11" ht="15.75" customHeight="1" outlineLevel="1">
      <c r="A11" s="65"/>
      <c r="B11" s="66" t="s">
        <v>24</v>
      </c>
      <c r="C11" s="67" t="s">
        <v>31</v>
      </c>
      <c r="D11" s="68">
        <v>65</v>
      </c>
      <c r="E11" s="69">
        <v>12</v>
      </c>
      <c r="F11" s="68">
        <f t="shared" ref="F11:F12" si="2">SUM(D11*E11)</f>
        <v>780</v>
      </c>
      <c r="G11" s="68"/>
      <c r="H11" s="9"/>
      <c r="I11" s="12">
        <v>857.2</v>
      </c>
      <c r="J11" s="8">
        <f t="shared" si="1"/>
        <v>1.098974358974359</v>
      </c>
      <c r="K11" s="4"/>
    </row>
    <row r="12" spans="1:11" ht="15.75" customHeight="1" outlineLevel="1">
      <c r="A12" s="65"/>
      <c r="B12" s="66" t="s">
        <v>24</v>
      </c>
      <c r="C12" s="67" t="s">
        <v>32</v>
      </c>
      <c r="D12" s="68">
        <v>14</v>
      </c>
      <c r="E12" s="69">
        <v>12</v>
      </c>
      <c r="F12" s="68">
        <f t="shared" si="2"/>
        <v>168</v>
      </c>
      <c r="G12" s="68"/>
      <c r="H12" s="9"/>
      <c r="I12" s="12">
        <v>182.32</v>
      </c>
      <c r="J12" s="8">
        <f t="shared" si="1"/>
        <v>1.0852380952380951</v>
      </c>
      <c r="K12" s="4"/>
    </row>
    <row r="13" spans="1:11" ht="15.75" customHeight="1">
      <c r="A13" s="116" t="s">
        <v>33</v>
      </c>
      <c r="B13" s="117"/>
      <c r="C13" s="118" t="s">
        <v>34</v>
      </c>
      <c r="D13" s="119"/>
      <c r="E13" s="119"/>
      <c r="F13" s="120"/>
      <c r="G13" s="121">
        <f>SUM(F14:F16)</f>
        <v>1547.05</v>
      </c>
      <c r="H13" s="5"/>
      <c r="I13" s="123">
        <f>SUM(I14:I16)</f>
        <v>1737.48</v>
      </c>
      <c r="J13" s="125">
        <f>SUM(I13/G13)</f>
        <v>1.1230923370285382</v>
      </c>
      <c r="K13" s="4"/>
    </row>
    <row r="14" spans="1:11" ht="15.75" customHeight="1">
      <c r="A14" s="60"/>
      <c r="B14" s="61">
        <v>1</v>
      </c>
      <c r="C14" s="62" t="s">
        <v>35</v>
      </c>
      <c r="D14" s="63">
        <f>691.15+55.9</f>
        <v>747.05</v>
      </c>
      <c r="E14" s="64">
        <v>1</v>
      </c>
      <c r="F14" s="63">
        <f t="shared" ref="F14:F16" si="3">SUM(D14*E14)</f>
        <v>747.05</v>
      </c>
      <c r="G14" s="63"/>
      <c r="H14" s="6"/>
      <c r="I14" s="10">
        <v>1011.68</v>
      </c>
      <c r="J14" s="8">
        <f t="shared" ref="J14:J16" si="4">SUM(I14/F14)</f>
        <v>1.354233317716351</v>
      </c>
      <c r="K14" s="13"/>
    </row>
    <row r="15" spans="1:11" ht="15.75" customHeight="1">
      <c r="A15" s="60"/>
      <c r="B15" s="61">
        <v>2</v>
      </c>
      <c r="C15" s="62" t="s">
        <v>36</v>
      </c>
      <c r="D15" s="63">
        <v>300</v>
      </c>
      <c r="E15" s="64">
        <v>1</v>
      </c>
      <c r="F15" s="63">
        <f t="shared" si="3"/>
        <v>300</v>
      </c>
      <c r="G15" s="63"/>
      <c r="H15" s="6"/>
      <c r="I15" s="10">
        <v>200.65</v>
      </c>
      <c r="J15" s="8">
        <f t="shared" si="4"/>
        <v>0.66883333333333339</v>
      </c>
      <c r="K15" s="4"/>
    </row>
    <row r="16" spans="1:11" ht="15.75" customHeight="1">
      <c r="A16" s="60"/>
      <c r="B16" s="61">
        <v>3</v>
      </c>
      <c r="C16" s="62" t="s">
        <v>37</v>
      </c>
      <c r="D16" s="63">
        <v>500</v>
      </c>
      <c r="E16" s="64">
        <v>1</v>
      </c>
      <c r="F16" s="63">
        <f t="shared" si="3"/>
        <v>500</v>
      </c>
      <c r="G16" s="63"/>
      <c r="H16" s="6"/>
      <c r="I16" s="10">
        <v>525.15</v>
      </c>
      <c r="J16" s="8">
        <f t="shared" si="4"/>
        <v>1.0503</v>
      </c>
      <c r="K16" s="4"/>
    </row>
    <row r="17" spans="1:11" ht="15.75" customHeight="1">
      <c r="A17" s="116" t="s">
        <v>38</v>
      </c>
      <c r="B17" s="117"/>
      <c r="C17" s="118" t="s">
        <v>39</v>
      </c>
      <c r="D17" s="119"/>
      <c r="E17" s="119"/>
      <c r="F17" s="120"/>
      <c r="G17" s="121">
        <f>SUM(F18:F19)</f>
        <v>7.5</v>
      </c>
      <c r="H17" s="5"/>
      <c r="I17" s="123">
        <v>0</v>
      </c>
      <c r="J17" s="125">
        <f>SUM(I17/G17)</f>
        <v>0</v>
      </c>
      <c r="K17" s="4"/>
    </row>
    <row r="18" spans="1:11" ht="15.75" customHeight="1">
      <c r="A18" s="60"/>
      <c r="B18" s="61">
        <v>1</v>
      </c>
      <c r="C18" s="62" t="s">
        <v>40</v>
      </c>
      <c r="D18" s="63">
        <v>7.5</v>
      </c>
      <c r="E18" s="64">
        <v>1</v>
      </c>
      <c r="F18" s="63">
        <f>SUM(D18*E18)</f>
        <v>7.5</v>
      </c>
      <c r="G18" s="63"/>
      <c r="H18" s="6"/>
      <c r="I18" s="7">
        <v>0</v>
      </c>
      <c r="J18" s="8">
        <f>SUM(I18/F18)</f>
        <v>0</v>
      </c>
      <c r="K18" s="4"/>
    </row>
    <row r="19" spans="1:11" ht="15.75" customHeight="1">
      <c r="A19" s="60"/>
      <c r="B19" s="61">
        <v>2</v>
      </c>
      <c r="C19" s="62" t="s">
        <v>41</v>
      </c>
      <c r="D19" s="63">
        <v>0</v>
      </c>
      <c r="E19" s="64">
        <v>1</v>
      </c>
      <c r="F19" s="63">
        <v>0</v>
      </c>
      <c r="G19" s="63"/>
      <c r="H19" s="6"/>
      <c r="I19" s="7">
        <v>0</v>
      </c>
      <c r="J19" s="8">
        <v>0</v>
      </c>
      <c r="K19" s="4"/>
    </row>
    <row r="20" spans="1:11" ht="15.75" customHeight="1">
      <c r="A20" s="116" t="s">
        <v>42</v>
      </c>
      <c r="B20" s="117"/>
      <c r="C20" s="118" t="s">
        <v>43</v>
      </c>
      <c r="D20" s="119"/>
      <c r="E20" s="119"/>
      <c r="F20" s="120"/>
      <c r="G20" s="121">
        <f>SUM(F21:F23)</f>
        <v>3578.89</v>
      </c>
      <c r="H20" s="5"/>
      <c r="I20" s="123">
        <f>SUM(I21:I23)</f>
        <v>3535.63</v>
      </c>
      <c r="J20" s="125">
        <f>SUM(I20/G20)</f>
        <v>0.98791245330256039</v>
      </c>
      <c r="K20" s="4"/>
    </row>
    <row r="21" spans="1:11" ht="15.75" customHeight="1">
      <c r="A21" s="60"/>
      <c r="B21" s="61">
        <v>1</v>
      </c>
      <c r="C21" s="62" t="s">
        <v>44</v>
      </c>
      <c r="D21" s="63">
        <v>2443.89</v>
      </c>
      <c r="E21" s="64">
        <v>1</v>
      </c>
      <c r="F21" s="63">
        <f t="shared" ref="F21:F23" si="5">SUM(D21*E21)</f>
        <v>2443.89</v>
      </c>
      <c r="G21" s="63"/>
      <c r="H21" s="6"/>
      <c r="I21" s="10">
        <v>2402.63</v>
      </c>
      <c r="J21" s="8">
        <f t="shared" ref="J21:J23" si="6">SUM(I21/F21)</f>
        <v>0.98311707973763152</v>
      </c>
      <c r="K21" s="4"/>
    </row>
    <row r="22" spans="1:11" ht="15.75" customHeight="1">
      <c r="A22" s="60"/>
      <c r="B22" s="61">
        <v>2</v>
      </c>
      <c r="C22" s="62" t="s">
        <v>45</v>
      </c>
      <c r="D22" s="63">
        <v>127.5</v>
      </c>
      <c r="E22" s="64">
        <v>8</v>
      </c>
      <c r="F22" s="63">
        <f t="shared" si="5"/>
        <v>1020</v>
      </c>
      <c r="G22" s="63"/>
      <c r="H22" s="6"/>
      <c r="I22" s="10">
        <v>1020</v>
      </c>
      <c r="J22" s="8">
        <f t="shared" si="6"/>
        <v>1</v>
      </c>
      <c r="K22" s="4"/>
    </row>
    <row r="23" spans="1:11" ht="15.75" customHeight="1">
      <c r="A23" s="60"/>
      <c r="B23" s="61">
        <v>3</v>
      </c>
      <c r="C23" s="62" t="s">
        <v>46</v>
      </c>
      <c r="D23" s="63">
        <v>115</v>
      </c>
      <c r="E23" s="64">
        <v>1</v>
      </c>
      <c r="F23" s="63">
        <f t="shared" si="5"/>
        <v>115</v>
      </c>
      <c r="G23" s="63"/>
      <c r="H23" s="6"/>
      <c r="I23" s="7">
        <v>113</v>
      </c>
      <c r="J23" s="8">
        <f t="shared" si="6"/>
        <v>0.9826086956521739</v>
      </c>
      <c r="K23" s="4"/>
    </row>
    <row r="24" spans="1:11" ht="15.75" customHeight="1">
      <c r="A24" s="116" t="s">
        <v>47</v>
      </c>
      <c r="B24" s="117"/>
      <c r="C24" s="118" t="s">
        <v>48</v>
      </c>
      <c r="D24" s="119"/>
      <c r="E24" s="119"/>
      <c r="F24" s="120"/>
      <c r="G24" s="121">
        <f>SUM(F25,F30,F34)</f>
        <v>2337.3199999999997</v>
      </c>
      <c r="H24" s="5"/>
      <c r="I24" s="123">
        <f>I25+I30+I33</f>
        <v>3684.7699999999995</v>
      </c>
      <c r="J24" s="125">
        <f>SUM(I24/G24)</f>
        <v>1.5764935909503193</v>
      </c>
      <c r="K24" s="4"/>
    </row>
    <row r="25" spans="1:11" ht="15.75" customHeight="1">
      <c r="A25" s="60"/>
      <c r="B25" s="61">
        <v>1</v>
      </c>
      <c r="C25" s="62" t="s">
        <v>49</v>
      </c>
      <c r="D25" s="63">
        <f>SUM(F26:F29)</f>
        <v>1225</v>
      </c>
      <c r="E25" s="64">
        <v>1</v>
      </c>
      <c r="F25" s="63">
        <f>D25*E25</f>
        <v>1225</v>
      </c>
      <c r="G25" s="63"/>
      <c r="H25" s="6"/>
      <c r="I25" s="14">
        <f>SUM(I26:I29)</f>
        <v>2768.7799999999997</v>
      </c>
      <c r="J25" s="15">
        <f t="shared" ref="J25:J28" si="7">SUM(I25/F25)</f>
        <v>2.2602285714285713</v>
      </c>
      <c r="K25" s="4"/>
    </row>
    <row r="26" spans="1:11" ht="15.75" customHeight="1" outlineLevel="1">
      <c r="A26" s="65"/>
      <c r="B26" s="66" t="s">
        <v>24</v>
      </c>
      <c r="C26" s="67" t="s">
        <v>50</v>
      </c>
      <c r="D26" s="68">
        <v>375</v>
      </c>
      <c r="E26" s="69">
        <v>1</v>
      </c>
      <c r="F26" s="68">
        <f t="shared" ref="F26:F29" si="8">SUM(D26*E26)</f>
        <v>375</v>
      </c>
      <c r="G26" s="68"/>
      <c r="H26" s="9"/>
      <c r="I26" s="12">
        <v>718.14</v>
      </c>
      <c r="J26" s="8">
        <f t="shared" si="7"/>
        <v>1.9150399999999999</v>
      </c>
      <c r="K26" s="4"/>
    </row>
    <row r="27" spans="1:11" ht="15.75" customHeight="1" outlineLevel="1">
      <c r="A27" s="65"/>
      <c r="B27" s="66" t="s">
        <v>24</v>
      </c>
      <c r="C27" s="67" t="s">
        <v>51</v>
      </c>
      <c r="D27" s="68">
        <v>750</v>
      </c>
      <c r="E27" s="69">
        <v>1</v>
      </c>
      <c r="F27" s="68">
        <f t="shared" si="8"/>
        <v>750</v>
      </c>
      <c r="G27" s="68"/>
      <c r="H27" s="9"/>
      <c r="I27" s="12">
        <v>1950.15</v>
      </c>
      <c r="J27" s="8">
        <f t="shared" si="7"/>
        <v>2.6002000000000001</v>
      </c>
      <c r="K27" s="4"/>
    </row>
    <row r="28" spans="1:11" ht="15.75" customHeight="1" outlineLevel="1">
      <c r="A28" s="65"/>
      <c r="B28" s="66" t="s">
        <v>24</v>
      </c>
      <c r="C28" s="67" t="s">
        <v>52</v>
      </c>
      <c r="D28" s="68">
        <v>100</v>
      </c>
      <c r="E28" s="69">
        <v>1</v>
      </c>
      <c r="F28" s="68">
        <f t="shared" si="8"/>
        <v>100</v>
      </c>
      <c r="G28" s="68"/>
      <c r="H28" s="9"/>
      <c r="I28" s="12">
        <v>0</v>
      </c>
      <c r="J28" s="8">
        <f t="shared" si="7"/>
        <v>0</v>
      </c>
      <c r="K28" s="4"/>
    </row>
    <row r="29" spans="1:11" ht="15.75" customHeight="1" outlineLevel="1">
      <c r="A29" s="65"/>
      <c r="B29" s="66" t="s">
        <v>24</v>
      </c>
      <c r="C29" s="67" t="s">
        <v>53</v>
      </c>
      <c r="D29" s="68">
        <v>0</v>
      </c>
      <c r="E29" s="69">
        <v>1</v>
      </c>
      <c r="F29" s="68">
        <f t="shared" si="8"/>
        <v>0</v>
      </c>
      <c r="G29" s="68"/>
      <c r="H29" s="9"/>
      <c r="I29" s="12">
        <v>100.49</v>
      </c>
      <c r="J29" s="16" t="s">
        <v>54</v>
      </c>
      <c r="K29" s="4"/>
    </row>
    <row r="30" spans="1:11" ht="15.75" customHeight="1">
      <c r="A30" s="60"/>
      <c r="B30" s="61">
        <v>2</v>
      </c>
      <c r="C30" s="62" t="s">
        <v>55</v>
      </c>
      <c r="D30" s="63">
        <f>SUM(F31:F33)</f>
        <v>1112.32</v>
      </c>
      <c r="E30" s="64">
        <v>1</v>
      </c>
      <c r="F30" s="63">
        <f>D30*E30</f>
        <v>1112.32</v>
      </c>
      <c r="G30" s="63"/>
      <c r="H30" s="6"/>
      <c r="I30" s="7">
        <f>SUM(I31:I32)</f>
        <v>915.99</v>
      </c>
      <c r="J30" s="8">
        <f t="shared" ref="J30:J33" si="9">SUM(I30/F30)</f>
        <v>0.82349503739930963</v>
      </c>
      <c r="K30" s="4"/>
    </row>
    <row r="31" spans="1:11" ht="15.75" customHeight="1" outlineLevel="1">
      <c r="A31" s="65"/>
      <c r="B31" s="66" t="s">
        <v>24</v>
      </c>
      <c r="C31" s="67" t="s">
        <v>56</v>
      </c>
      <c r="D31" s="68">
        <v>250</v>
      </c>
      <c r="E31" s="69">
        <v>1</v>
      </c>
      <c r="F31" s="68">
        <f t="shared" ref="F31:F34" si="10">SUM(D31*E31)</f>
        <v>250</v>
      </c>
      <c r="G31" s="68"/>
      <c r="H31" s="9"/>
      <c r="I31" s="12">
        <v>250</v>
      </c>
      <c r="J31" s="8">
        <f t="shared" si="9"/>
        <v>1</v>
      </c>
      <c r="K31" s="4"/>
    </row>
    <row r="32" spans="1:11" ht="15.75" customHeight="1" outlineLevel="1">
      <c r="A32" s="65"/>
      <c r="B32" s="66" t="s">
        <v>24</v>
      </c>
      <c r="C32" s="67" t="s">
        <v>57</v>
      </c>
      <c r="D32" s="68">
        <f>(149*1.21)+(119*1.21)+(12*15.67)</f>
        <v>512.31999999999994</v>
      </c>
      <c r="E32" s="69">
        <v>1</v>
      </c>
      <c r="F32" s="68">
        <f t="shared" si="10"/>
        <v>512.31999999999994</v>
      </c>
      <c r="G32" s="68"/>
      <c r="H32" s="9"/>
      <c r="I32" s="12">
        <v>665.99</v>
      </c>
      <c r="J32" s="8">
        <f t="shared" si="9"/>
        <v>1.2999492504684573</v>
      </c>
      <c r="K32" s="4"/>
    </row>
    <row r="33" spans="1:11" ht="15.75" customHeight="1" outlineLevel="1">
      <c r="A33" s="65"/>
      <c r="B33" s="66" t="s">
        <v>24</v>
      </c>
      <c r="C33" s="67" t="s">
        <v>58</v>
      </c>
      <c r="D33" s="68">
        <v>350</v>
      </c>
      <c r="E33" s="69">
        <v>1</v>
      </c>
      <c r="F33" s="68">
        <f t="shared" si="10"/>
        <v>350</v>
      </c>
      <c r="G33" s="68"/>
      <c r="H33" s="9"/>
      <c r="I33" s="10">
        <v>0</v>
      </c>
      <c r="J33" s="8">
        <f t="shared" si="9"/>
        <v>0</v>
      </c>
      <c r="K33" s="4"/>
    </row>
    <row r="34" spans="1:11" ht="15.75" customHeight="1">
      <c r="A34" s="60"/>
      <c r="B34" s="61">
        <v>3</v>
      </c>
      <c r="C34" s="62" t="s">
        <v>59</v>
      </c>
      <c r="D34" s="63">
        <v>0</v>
      </c>
      <c r="E34" s="64">
        <v>15</v>
      </c>
      <c r="F34" s="63">
        <f t="shared" si="10"/>
        <v>0</v>
      </c>
      <c r="G34" s="63"/>
      <c r="H34" s="6"/>
      <c r="I34" s="10">
        <v>0</v>
      </c>
      <c r="J34" s="8">
        <v>0</v>
      </c>
      <c r="K34" s="4"/>
    </row>
    <row r="35" spans="1:11" ht="15.75" customHeight="1">
      <c r="A35" s="116" t="s">
        <v>60</v>
      </c>
      <c r="B35" s="117"/>
      <c r="C35" s="118" t="s">
        <v>61</v>
      </c>
      <c r="D35" s="119"/>
      <c r="E35" s="119"/>
      <c r="F35" s="120"/>
      <c r="G35" s="121">
        <f>SUM(F36:F37)</f>
        <v>350</v>
      </c>
      <c r="H35" s="5"/>
      <c r="I35" s="123">
        <f>SUM(I36:I37)</f>
        <v>294.04999999999995</v>
      </c>
      <c r="J35" s="125">
        <f>SUM(I35/G35)</f>
        <v>0.84014285714285697</v>
      </c>
      <c r="K35" s="4"/>
    </row>
    <row r="36" spans="1:11" ht="15.75" customHeight="1">
      <c r="A36" s="60"/>
      <c r="B36" s="61">
        <v>1</v>
      </c>
      <c r="C36" s="62" t="s">
        <v>62</v>
      </c>
      <c r="D36" s="63">
        <v>10</v>
      </c>
      <c r="E36" s="64">
        <v>15</v>
      </c>
      <c r="F36" s="63">
        <f t="shared" ref="F36:F37" si="11">SUM(D36*E36)</f>
        <v>150</v>
      </c>
      <c r="G36" s="63"/>
      <c r="H36" s="6"/>
      <c r="I36" s="10">
        <v>153.6</v>
      </c>
      <c r="J36" s="8">
        <f t="shared" ref="J36:J37" si="12">SUM(I36/F36)</f>
        <v>1.024</v>
      </c>
      <c r="K36" s="4"/>
    </row>
    <row r="37" spans="1:11" ht="15.75" customHeight="1">
      <c r="A37" s="60"/>
      <c r="B37" s="61">
        <v>2</v>
      </c>
      <c r="C37" s="62" t="s">
        <v>63</v>
      </c>
      <c r="D37" s="70">
        <v>200</v>
      </c>
      <c r="E37" s="64">
        <v>1</v>
      </c>
      <c r="F37" s="63">
        <f t="shared" si="11"/>
        <v>200</v>
      </c>
      <c r="G37" s="63"/>
      <c r="H37" s="6"/>
      <c r="I37" s="10">
        <v>140.44999999999999</v>
      </c>
      <c r="J37" s="8">
        <f t="shared" si="12"/>
        <v>0.70224999999999993</v>
      </c>
      <c r="K37" s="4"/>
    </row>
    <row r="38" spans="1:11" ht="15.75" customHeight="1">
      <c r="A38" s="116" t="s">
        <v>64</v>
      </c>
      <c r="B38" s="117"/>
      <c r="C38" s="118" t="s">
        <v>65</v>
      </c>
      <c r="D38" s="119"/>
      <c r="E38" s="119"/>
      <c r="F38" s="120"/>
      <c r="G38" s="121">
        <f>SUM(F39,F42,F43)</f>
        <v>2450</v>
      </c>
      <c r="H38" s="5"/>
      <c r="I38" s="123">
        <f>I39+I42+I43</f>
        <v>1250.3600000000001</v>
      </c>
      <c r="J38" s="125">
        <f>SUM(I38/G38)</f>
        <v>0.51035102040816327</v>
      </c>
      <c r="K38" s="4"/>
    </row>
    <row r="39" spans="1:11" ht="15.75" customHeight="1">
      <c r="A39" s="60"/>
      <c r="B39" s="61">
        <v>1</v>
      </c>
      <c r="C39" s="62" t="s">
        <v>66</v>
      </c>
      <c r="D39" s="63">
        <f>SUM(F40:F41)</f>
        <v>2300</v>
      </c>
      <c r="E39" s="64">
        <v>1</v>
      </c>
      <c r="F39" s="63">
        <f t="shared" ref="F39:F41" si="13">SUM(D39*E39)</f>
        <v>2300</v>
      </c>
      <c r="G39" s="63"/>
      <c r="H39" s="6"/>
      <c r="I39" s="7">
        <f>SUM(I40:I41)</f>
        <v>1245.3600000000001</v>
      </c>
      <c r="J39" s="8">
        <f t="shared" ref="J39:J41" si="14">SUM(I39/F39)</f>
        <v>0.54146086956521744</v>
      </c>
      <c r="K39" s="4"/>
    </row>
    <row r="40" spans="1:11" ht="15.75" customHeight="1" outlineLevel="1">
      <c r="A40" s="65"/>
      <c r="B40" s="66" t="s">
        <v>24</v>
      </c>
      <c r="C40" s="67" t="s">
        <v>67</v>
      </c>
      <c r="D40" s="68">
        <v>900</v>
      </c>
      <c r="E40" s="69">
        <v>1</v>
      </c>
      <c r="F40" s="68">
        <f t="shared" si="13"/>
        <v>900</v>
      </c>
      <c r="G40" s="68"/>
      <c r="H40" s="9"/>
      <c r="I40" s="10">
        <v>612.07000000000005</v>
      </c>
      <c r="J40" s="8">
        <f t="shared" si="14"/>
        <v>0.68007777777777778</v>
      </c>
      <c r="K40" s="17"/>
    </row>
    <row r="41" spans="1:11" ht="15.75" customHeight="1" outlineLevel="1">
      <c r="A41" s="65"/>
      <c r="B41" s="66" t="s">
        <v>24</v>
      </c>
      <c r="C41" s="67" t="s">
        <v>68</v>
      </c>
      <c r="D41" s="68">
        <v>1400</v>
      </c>
      <c r="E41" s="69">
        <v>1</v>
      </c>
      <c r="F41" s="68">
        <f t="shared" si="13"/>
        <v>1400</v>
      </c>
      <c r="G41" s="68"/>
      <c r="H41" s="9"/>
      <c r="I41" s="12">
        <v>633.29</v>
      </c>
      <c r="J41" s="8">
        <f t="shared" si="14"/>
        <v>0.45234999999999997</v>
      </c>
      <c r="K41" s="13"/>
    </row>
    <row r="42" spans="1:11" ht="15.75" customHeight="1">
      <c r="A42" s="60"/>
      <c r="B42" s="61">
        <v>2</v>
      </c>
      <c r="C42" s="62" t="s">
        <v>69</v>
      </c>
      <c r="D42" s="63">
        <v>0</v>
      </c>
      <c r="E42" s="64">
        <v>2</v>
      </c>
      <c r="F42" s="63">
        <v>0</v>
      </c>
      <c r="G42" s="63"/>
      <c r="H42" s="6"/>
      <c r="I42" s="10">
        <v>5</v>
      </c>
      <c r="J42" s="16" t="s">
        <v>54</v>
      </c>
      <c r="K42" s="4"/>
    </row>
    <row r="43" spans="1:11" ht="15.75" customHeight="1">
      <c r="A43" s="52"/>
      <c r="B43" s="61">
        <v>3</v>
      </c>
      <c r="C43" s="52" t="s">
        <v>70</v>
      </c>
      <c r="D43" s="63">
        <v>150</v>
      </c>
      <c r="E43" s="64">
        <v>1</v>
      </c>
      <c r="F43" s="63">
        <f>SUM(D43*E43)</f>
        <v>150</v>
      </c>
      <c r="G43" s="71"/>
      <c r="H43" s="19"/>
      <c r="I43" s="10">
        <v>0</v>
      </c>
      <c r="J43" s="8">
        <f>SUM(I43/F43)</f>
        <v>0</v>
      </c>
      <c r="K43" s="4"/>
    </row>
    <row r="44" spans="1:11" ht="15.75" customHeight="1">
      <c r="A44" s="116" t="s">
        <v>71</v>
      </c>
      <c r="B44" s="117"/>
      <c r="C44" s="118" t="s">
        <v>72</v>
      </c>
      <c r="D44" s="119"/>
      <c r="E44" s="119"/>
      <c r="F44" s="120"/>
      <c r="G44" s="121">
        <f>SUM(F45+F50+F51+F52+F53)</f>
        <v>8129.2</v>
      </c>
      <c r="H44" s="5"/>
      <c r="I44" s="123">
        <f>I45+SUM(I50:I52)</f>
        <v>2341.5100000000002</v>
      </c>
      <c r="J44" s="125">
        <f>SUM(I44/G44)</f>
        <v>0.28803695320572753</v>
      </c>
      <c r="K44" s="4"/>
    </row>
    <row r="45" spans="1:11" ht="15.75" customHeight="1">
      <c r="A45" s="60"/>
      <c r="B45" s="61">
        <v>1</v>
      </c>
      <c r="C45" s="62" t="s">
        <v>73</v>
      </c>
      <c r="D45" s="63">
        <v>1000</v>
      </c>
      <c r="E45" s="64">
        <v>4</v>
      </c>
      <c r="F45" s="63">
        <f t="shared" ref="F45:F52" si="15">SUM(D45*E45)</f>
        <v>4000</v>
      </c>
      <c r="G45" s="72"/>
      <c r="H45" s="6"/>
      <c r="I45" s="7">
        <f>SUM(I46:I49)</f>
        <v>1794.22</v>
      </c>
      <c r="J45" s="8">
        <f t="shared" ref="J45:J49" si="16">SUM(I45/F45)</f>
        <v>0.44855499999999998</v>
      </c>
      <c r="K45" s="4"/>
    </row>
    <row r="46" spans="1:11" ht="15.75" customHeight="1" outlineLevel="1">
      <c r="A46" s="65"/>
      <c r="B46" s="66" t="s">
        <v>24</v>
      </c>
      <c r="C46" s="67" t="s">
        <v>74</v>
      </c>
      <c r="D46" s="68">
        <v>1000</v>
      </c>
      <c r="E46" s="69">
        <v>1</v>
      </c>
      <c r="F46" s="68">
        <f t="shared" si="15"/>
        <v>1000</v>
      </c>
      <c r="G46" s="72"/>
      <c r="H46" s="9"/>
      <c r="I46" s="12">
        <v>0</v>
      </c>
      <c r="J46" s="8">
        <f t="shared" si="16"/>
        <v>0</v>
      </c>
      <c r="K46" s="4"/>
    </row>
    <row r="47" spans="1:11" ht="15.75" customHeight="1" outlineLevel="1">
      <c r="A47" s="65"/>
      <c r="B47" s="66" t="s">
        <v>24</v>
      </c>
      <c r="C47" s="67" t="s">
        <v>75</v>
      </c>
      <c r="D47" s="68">
        <v>1000</v>
      </c>
      <c r="E47" s="69">
        <v>1</v>
      </c>
      <c r="F47" s="68">
        <f t="shared" si="15"/>
        <v>1000</v>
      </c>
      <c r="G47" s="72"/>
      <c r="H47" s="9"/>
      <c r="I47" s="12">
        <v>319.44</v>
      </c>
      <c r="J47" s="8">
        <f t="shared" si="16"/>
        <v>0.31944</v>
      </c>
      <c r="K47" s="4"/>
    </row>
    <row r="48" spans="1:11" ht="15.75" customHeight="1" outlineLevel="1">
      <c r="A48" s="65"/>
      <c r="B48" s="66" t="s">
        <v>24</v>
      </c>
      <c r="C48" s="67" t="s">
        <v>76</v>
      </c>
      <c r="D48" s="68">
        <v>1000</v>
      </c>
      <c r="E48" s="69">
        <v>1</v>
      </c>
      <c r="F48" s="68">
        <f t="shared" si="15"/>
        <v>1000</v>
      </c>
      <c r="G48" s="72"/>
      <c r="H48" s="9"/>
      <c r="I48" s="12">
        <v>959.56</v>
      </c>
      <c r="J48" s="8">
        <f t="shared" si="16"/>
        <v>0.95955999999999997</v>
      </c>
      <c r="K48" s="4"/>
    </row>
    <row r="49" spans="1:11" ht="15.75" customHeight="1" outlineLevel="1">
      <c r="A49" s="65"/>
      <c r="B49" s="66" t="s">
        <v>24</v>
      </c>
      <c r="C49" s="67" t="s">
        <v>77</v>
      </c>
      <c r="D49" s="68">
        <v>1000</v>
      </c>
      <c r="E49" s="69">
        <v>1</v>
      </c>
      <c r="F49" s="68">
        <f t="shared" si="15"/>
        <v>1000</v>
      </c>
      <c r="G49" s="72"/>
      <c r="H49" s="9"/>
      <c r="I49" s="12">
        <v>515.22</v>
      </c>
      <c r="J49" s="8">
        <f t="shared" si="16"/>
        <v>0.51522000000000001</v>
      </c>
      <c r="K49" s="4"/>
    </row>
    <row r="50" spans="1:11" ht="15.75" customHeight="1">
      <c r="A50" s="60"/>
      <c r="B50" s="61">
        <v>2</v>
      </c>
      <c r="C50" s="62" t="s">
        <v>78</v>
      </c>
      <c r="D50" s="63">
        <v>0</v>
      </c>
      <c r="E50" s="64">
        <v>1</v>
      </c>
      <c r="F50" s="63">
        <f t="shared" si="15"/>
        <v>0</v>
      </c>
      <c r="G50" s="72"/>
      <c r="H50" s="6"/>
      <c r="I50" s="7">
        <v>0</v>
      </c>
      <c r="J50" s="11">
        <v>0</v>
      </c>
      <c r="K50" s="4"/>
    </row>
    <row r="51" spans="1:11" ht="15.75" customHeight="1">
      <c r="A51" s="60"/>
      <c r="B51" s="61">
        <v>3</v>
      </c>
      <c r="C51" s="62" t="s">
        <v>79</v>
      </c>
      <c r="D51" s="63">
        <v>500</v>
      </c>
      <c r="E51" s="64">
        <v>1</v>
      </c>
      <c r="F51" s="63">
        <f t="shared" si="15"/>
        <v>500</v>
      </c>
      <c r="G51" s="63"/>
      <c r="H51" s="6"/>
      <c r="I51" s="10">
        <v>459.74</v>
      </c>
      <c r="J51" s="8">
        <f t="shared" ref="J51:J52" si="17">SUM(I51/F51)</f>
        <v>0.91947999999999996</v>
      </c>
      <c r="K51" s="4"/>
    </row>
    <row r="52" spans="1:11" ht="15.75" customHeight="1">
      <c r="A52" s="60"/>
      <c r="B52" s="61">
        <v>4</v>
      </c>
      <c r="C52" s="62" t="s">
        <v>80</v>
      </c>
      <c r="D52" s="63">
        <v>1000</v>
      </c>
      <c r="E52" s="64">
        <v>1</v>
      </c>
      <c r="F52" s="63">
        <f t="shared" si="15"/>
        <v>1000</v>
      </c>
      <c r="G52" s="68"/>
      <c r="H52" s="6"/>
      <c r="I52" s="10">
        <v>87.55</v>
      </c>
      <c r="J52" s="8">
        <f t="shared" si="17"/>
        <v>8.7550000000000003E-2</v>
      </c>
      <c r="K52" s="4"/>
    </row>
    <row r="53" spans="1:11" ht="15.75" customHeight="1">
      <c r="A53" s="60"/>
      <c r="B53" s="61">
        <v>5</v>
      </c>
      <c r="C53" s="62" t="s">
        <v>81</v>
      </c>
      <c r="D53" s="73">
        <v>2629.2</v>
      </c>
      <c r="E53" s="64">
        <v>1</v>
      </c>
      <c r="F53" s="63">
        <f>D53*E53</f>
        <v>2629.2</v>
      </c>
      <c r="G53" s="68"/>
      <c r="H53" s="6"/>
      <c r="I53" s="10">
        <v>0</v>
      </c>
      <c r="J53" s="8">
        <f>I53/F53</f>
        <v>0</v>
      </c>
      <c r="K53" s="4"/>
    </row>
    <row r="54" spans="1:11" ht="15.75" customHeight="1">
      <c r="A54" s="116" t="s">
        <v>82</v>
      </c>
      <c r="B54" s="117"/>
      <c r="C54" s="118" t="s">
        <v>83</v>
      </c>
      <c r="D54" s="119"/>
      <c r="E54" s="119"/>
      <c r="F54" s="120"/>
      <c r="G54" s="121">
        <f>SUM(F55:F58)</f>
        <v>5425</v>
      </c>
      <c r="H54" s="5"/>
      <c r="I54" s="123">
        <f>SUM(I55:I58)</f>
        <v>1739.31</v>
      </c>
      <c r="J54" s="125">
        <f>SUM(I54/G54)</f>
        <v>0.32061013824884793</v>
      </c>
      <c r="K54" s="4"/>
    </row>
    <row r="55" spans="1:11" ht="15.75" customHeight="1">
      <c r="A55" s="60"/>
      <c r="B55" s="61">
        <v>1</v>
      </c>
      <c r="C55" s="62" t="s">
        <v>84</v>
      </c>
      <c r="D55" s="63">
        <v>3000</v>
      </c>
      <c r="E55" s="64">
        <v>1</v>
      </c>
      <c r="F55" s="63">
        <f t="shared" ref="F55:F62" si="18">SUM(D55*E55)</f>
        <v>3000</v>
      </c>
      <c r="G55" s="63"/>
      <c r="H55" s="6"/>
      <c r="I55" s="10">
        <v>210.41</v>
      </c>
      <c r="J55" s="8">
        <f>SUM(I55/F55)</f>
        <v>7.0136666666666667E-2</v>
      </c>
      <c r="K55" s="4"/>
    </row>
    <row r="56" spans="1:11" ht="15.75" customHeight="1">
      <c r="A56" s="60"/>
      <c r="B56" s="61">
        <v>2</v>
      </c>
      <c r="C56" s="62" t="s">
        <v>68</v>
      </c>
      <c r="D56" s="63">
        <v>1000</v>
      </c>
      <c r="E56" s="64">
        <v>1</v>
      </c>
      <c r="F56" s="63">
        <f t="shared" si="18"/>
        <v>1000</v>
      </c>
      <c r="G56" s="63"/>
      <c r="H56" s="6"/>
      <c r="I56" s="10">
        <v>785.54</v>
      </c>
      <c r="J56" s="11">
        <f>I56/F56</f>
        <v>0.78554000000000002</v>
      </c>
      <c r="K56" s="4"/>
    </row>
    <row r="57" spans="1:11" ht="15.75" customHeight="1">
      <c r="A57" s="60"/>
      <c r="B57" s="61">
        <v>3</v>
      </c>
      <c r="C57" s="62" t="s">
        <v>85</v>
      </c>
      <c r="D57" s="63">
        <v>600</v>
      </c>
      <c r="E57" s="64">
        <v>1</v>
      </c>
      <c r="F57" s="63">
        <f t="shared" si="18"/>
        <v>600</v>
      </c>
      <c r="G57" s="63"/>
      <c r="H57" s="6"/>
      <c r="I57" s="10">
        <v>419.33</v>
      </c>
      <c r="J57" s="8">
        <f t="shared" ref="J57:J62" si="19">SUM(I57/F57)</f>
        <v>0.6988833333333333</v>
      </c>
      <c r="K57" s="4"/>
    </row>
    <row r="58" spans="1:11" ht="15.75" customHeight="1">
      <c r="A58" s="60"/>
      <c r="B58" s="61">
        <v>4</v>
      </c>
      <c r="C58" s="62" t="s">
        <v>86</v>
      </c>
      <c r="D58" s="63">
        <f>SUM(F59:F62)</f>
        <v>825</v>
      </c>
      <c r="E58" s="64">
        <v>1</v>
      </c>
      <c r="F58" s="63">
        <f t="shared" si="18"/>
        <v>825</v>
      </c>
      <c r="G58" s="63"/>
      <c r="H58" s="6"/>
      <c r="I58" s="7">
        <f>SUM(I59:I62)</f>
        <v>324.03000000000003</v>
      </c>
      <c r="J58" s="8">
        <f t="shared" si="19"/>
        <v>0.39276363636363643</v>
      </c>
      <c r="K58" s="4"/>
    </row>
    <row r="59" spans="1:11" ht="15.75" customHeight="1" outlineLevel="1">
      <c r="A59" s="60"/>
      <c r="B59" s="61" t="s">
        <v>24</v>
      </c>
      <c r="C59" s="67" t="s">
        <v>87</v>
      </c>
      <c r="D59" s="68">
        <v>400</v>
      </c>
      <c r="E59" s="69">
        <v>1</v>
      </c>
      <c r="F59" s="68">
        <f t="shared" si="18"/>
        <v>400</v>
      </c>
      <c r="G59" s="68"/>
      <c r="H59" s="9"/>
      <c r="I59" s="10">
        <v>278.47000000000003</v>
      </c>
      <c r="J59" s="8">
        <f t="shared" si="19"/>
        <v>0.6961750000000001</v>
      </c>
      <c r="K59" s="4"/>
    </row>
    <row r="60" spans="1:11" ht="15.75" customHeight="1" outlineLevel="1">
      <c r="A60" s="60"/>
      <c r="B60" s="61" t="s">
        <v>24</v>
      </c>
      <c r="C60" s="67" t="s">
        <v>88</v>
      </c>
      <c r="D60" s="68">
        <f>200/2</f>
        <v>100</v>
      </c>
      <c r="E60" s="69">
        <v>1</v>
      </c>
      <c r="F60" s="68">
        <f t="shared" si="18"/>
        <v>100</v>
      </c>
      <c r="G60" s="68"/>
      <c r="H60" s="9"/>
      <c r="I60" s="10">
        <v>23.14</v>
      </c>
      <c r="J60" s="8">
        <f t="shared" si="19"/>
        <v>0.23139999999999999</v>
      </c>
      <c r="K60" s="4"/>
    </row>
    <row r="61" spans="1:11" ht="15.75" customHeight="1" outlineLevel="1">
      <c r="A61" s="60"/>
      <c r="B61" s="61" t="s">
        <v>24</v>
      </c>
      <c r="C61" s="67" t="s">
        <v>89</v>
      </c>
      <c r="D61" s="68">
        <v>75</v>
      </c>
      <c r="E61" s="69">
        <v>1</v>
      </c>
      <c r="F61" s="68">
        <f t="shared" si="18"/>
        <v>75</v>
      </c>
      <c r="G61" s="68"/>
      <c r="H61" s="20"/>
      <c r="I61" s="10">
        <v>0</v>
      </c>
      <c r="J61" s="8">
        <f t="shared" si="19"/>
        <v>0</v>
      </c>
      <c r="K61" s="4"/>
    </row>
    <row r="62" spans="1:11" ht="15.75" customHeight="1" outlineLevel="1">
      <c r="A62" s="60"/>
      <c r="B62" s="61" t="s">
        <v>24</v>
      </c>
      <c r="C62" s="67" t="s">
        <v>53</v>
      </c>
      <c r="D62" s="68">
        <v>250</v>
      </c>
      <c r="E62" s="69">
        <v>1</v>
      </c>
      <c r="F62" s="68">
        <f t="shared" si="18"/>
        <v>250</v>
      </c>
      <c r="G62" s="68"/>
      <c r="H62" s="9"/>
      <c r="I62" s="10">
        <v>22.42</v>
      </c>
      <c r="J62" s="8">
        <f t="shared" si="19"/>
        <v>8.968000000000001E-2</v>
      </c>
      <c r="K62" s="4"/>
    </row>
    <row r="63" spans="1:11" ht="15.75" customHeight="1">
      <c r="A63" s="116" t="s">
        <v>90</v>
      </c>
      <c r="B63" s="117"/>
      <c r="C63" s="118" t="s">
        <v>91</v>
      </c>
      <c r="D63" s="119"/>
      <c r="E63" s="119"/>
      <c r="F63" s="120"/>
      <c r="G63" s="121">
        <f>SUM(F64:F65)</f>
        <v>7120</v>
      </c>
      <c r="H63" s="5"/>
      <c r="I63" s="123">
        <f>SUM(I64:I65)</f>
        <v>6960.02</v>
      </c>
      <c r="J63" s="125">
        <f>SUM(I63/G63)</f>
        <v>0.97753089887640454</v>
      </c>
      <c r="K63" s="4"/>
    </row>
    <row r="64" spans="1:11" ht="15.75" customHeight="1">
      <c r="A64" s="60"/>
      <c r="B64" s="61">
        <v>1</v>
      </c>
      <c r="C64" s="62" t="s">
        <v>92</v>
      </c>
      <c r="D64" s="63">
        <v>290</v>
      </c>
      <c r="E64" s="64">
        <v>8</v>
      </c>
      <c r="F64" s="63">
        <f t="shared" ref="F64:F65" si="20">SUM(D64*E64)</f>
        <v>2320</v>
      </c>
      <c r="G64" s="63"/>
      <c r="H64" s="6"/>
      <c r="I64" s="7">
        <v>2320</v>
      </c>
      <c r="J64" s="8">
        <f t="shared" ref="J64:J65" si="21">SUM(I64/F64)</f>
        <v>1</v>
      </c>
      <c r="K64" s="4"/>
    </row>
    <row r="65" spans="1:11" ht="15.75" customHeight="1">
      <c r="A65" s="60"/>
      <c r="B65" s="61">
        <v>2</v>
      </c>
      <c r="C65" s="62" t="s">
        <v>93</v>
      </c>
      <c r="D65" s="70">
        <v>600</v>
      </c>
      <c r="E65" s="64">
        <v>8</v>
      </c>
      <c r="F65" s="63">
        <f t="shared" si="20"/>
        <v>4800</v>
      </c>
      <c r="G65" s="63"/>
      <c r="H65" s="6"/>
      <c r="I65" s="10">
        <v>4640.0200000000004</v>
      </c>
      <c r="J65" s="8">
        <f t="shared" si="21"/>
        <v>0.96667083333333348</v>
      </c>
      <c r="K65" s="4"/>
    </row>
    <row r="66" spans="1:11" ht="15.75" customHeight="1">
      <c r="A66" s="116" t="s">
        <v>94</v>
      </c>
      <c r="B66" s="117"/>
      <c r="C66" s="118" t="s">
        <v>95</v>
      </c>
      <c r="D66" s="119"/>
      <c r="E66" s="119"/>
      <c r="F66" s="120"/>
      <c r="G66" s="121">
        <f>SUM(F67:F68)</f>
        <v>7720</v>
      </c>
      <c r="H66" s="5"/>
      <c r="I66" s="123">
        <f>SUM(I67:I68)</f>
        <v>0</v>
      </c>
      <c r="J66" s="125">
        <f>SUM(I66/G66)</f>
        <v>0</v>
      </c>
      <c r="K66" s="4"/>
    </row>
    <row r="67" spans="1:11" ht="15.75" customHeight="1">
      <c r="A67" s="60"/>
      <c r="B67" s="61">
        <v>1</v>
      </c>
      <c r="C67" s="62" t="s">
        <v>92</v>
      </c>
      <c r="D67" s="63">
        <v>290</v>
      </c>
      <c r="E67" s="64">
        <v>8</v>
      </c>
      <c r="F67" s="63">
        <f t="shared" ref="F67:F68" si="22">SUM(D67*E67)</f>
        <v>2320</v>
      </c>
      <c r="G67" s="63"/>
      <c r="H67" s="6"/>
      <c r="I67" s="10">
        <v>0</v>
      </c>
      <c r="J67" s="8">
        <f t="shared" ref="J67:J68" si="23">SUM(I67/F67)</f>
        <v>0</v>
      </c>
      <c r="K67" s="4"/>
    </row>
    <row r="68" spans="1:11" ht="15.75" customHeight="1">
      <c r="A68" s="60"/>
      <c r="B68" s="61">
        <v>2</v>
      </c>
      <c r="C68" s="62" t="s">
        <v>93</v>
      </c>
      <c r="D68" s="63">
        <v>675</v>
      </c>
      <c r="E68" s="64">
        <v>8</v>
      </c>
      <c r="F68" s="63">
        <f t="shared" si="22"/>
        <v>5400</v>
      </c>
      <c r="G68" s="63"/>
      <c r="H68" s="6"/>
      <c r="I68" s="10">
        <v>0</v>
      </c>
      <c r="J68" s="8">
        <f t="shared" si="23"/>
        <v>0</v>
      </c>
      <c r="K68" s="4"/>
    </row>
    <row r="69" spans="1:11" ht="15.75" customHeight="1">
      <c r="A69" s="116" t="s">
        <v>96</v>
      </c>
      <c r="B69" s="117"/>
      <c r="C69" s="118" t="s">
        <v>97</v>
      </c>
      <c r="D69" s="119"/>
      <c r="E69" s="119"/>
      <c r="F69" s="120"/>
      <c r="G69" s="121">
        <f>SUM(F70:F71)</f>
        <v>650</v>
      </c>
      <c r="H69" s="5"/>
      <c r="I69" s="123">
        <f>SUM(I70:I71)</f>
        <v>0</v>
      </c>
      <c r="J69" s="125">
        <f>SUM(I69/G69)</f>
        <v>0</v>
      </c>
      <c r="K69" s="4"/>
    </row>
    <row r="70" spans="1:11" ht="15.75" customHeight="1">
      <c r="A70" s="60"/>
      <c r="B70" s="61">
        <v>1</v>
      </c>
      <c r="C70" s="62" t="s">
        <v>92</v>
      </c>
      <c r="D70" s="63">
        <v>180</v>
      </c>
      <c r="E70" s="64">
        <v>2</v>
      </c>
      <c r="F70" s="63">
        <f t="shared" ref="F70:F71" si="24">SUM(D70*E70)</f>
        <v>360</v>
      </c>
      <c r="G70" s="63"/>
      <c r="H70" s="6"/>
      <c r="I70" s="10">
        <v>0</v>
      </c>
      <c r="J70" s="8">
        <f t="shared" ref="J70:J71" si="25">SUM(I70/F70)</f>
        <v>0</v>
      </c>
      <c r="K70" s="13"/>
    </row>
    <row r="71" spans="1:11" ht="15.75" customHeight="1">
      <c r="A71" s="60"/>
      <c r="B71" s="61">
        <v>2</v>
      </c>
      <c r="C71" s="62" t="s">
        <v>93</v>
      </c>
      <c r="D71" s="63">
        <v>145</v>
      </c>
      <c r="E71" s="64">
        <v>2</v>
      </c>
      <c r="F71" s="63">
        <f t="shared" si="24"/>
        <v>290</v>
      </c>
      <c r="G71" s="63"/>
      <c r="H71" s="6"/>
      <c r="I71" s="10">
        <v>0</v>
      </c>
      <c r="J71" s="8">
        <f t="shared" si="25"/>
        <v>0</v>
      </c>
      <c r="K71" s="4"/>
    </row>
    <row r="72" spans="1:11" ht="15.75" customHeight="1">
      <c r="A72" s="116" t="s">
        <v>98</v>
      </c>
      <c r="B72" s="117"/>
      <c r="C72" s="118" t="s">
        <v>99</v>
      </c>
      <c r="D72" s="119"/>
      <c r="E72" s="119"/>
      <c r="F72" s="120"/>
      <c r="G72" s="121">
        <f>SUM(F73:F74)</f>
        <v>440</v>
      </c>
      <c r="H72" s="5"/>
      <c r="I72" s="123">
        <f>SUM(I73:I74)</f>
        <v>0</v>
      </c>
      <c r="J72" s="125">
        <f>SUM(I72/G72)</f>
        <v>0</v>
      </c>
      <c r="K72" s="4"/>
    </row>
    <row r="73" spans="1:11" ht="15.75" customHeight="1">
      <c r="A73" s="60"/>
      <c r="B73" s="61">
        <v>1</v>
      </c>
      <c r="C73" s="62" t="s">
        <v>92</v>
      </c>
      <c r="D73" s="63">
        <v>220</v>
      </c>
      <c r="E73" s="64">
        <v>2</v>
      </c>
      <c r="F73" s="63">
        <f t="shared" ref="F73:F74" si="26">SUM(D73*E73)</f>
        <v>440</v>
      </c>
      <c r="G73" s="63"/>
      <c r="H73" s="6"/>
      <c r="I73" s="10">
        <v>0</v>
      </c>
      <c r="J73" s="8">
        <f>SUM(I73/F73)</f>
        <v>0</v>
      </c>
      <c r="K73" s="4"/>
    </row>
    <row r="74" spans="1:11" ht="15.75" customHeight="1">
      <c r="A74" s="60"/>
      <c r="B74" s="61">
        <v>2</v>
      </c>
      <c r="C74" s="62" t="s">
        <v>93</v>
      </c>
      <c r="D74" s="63">
        <v>0</v>
      </c>
      <c r="E74" s="64">
        <v>2</v>
      </c>
      <c r="F74" s="63">
        <f t="shared" si="26"/>
        <v>0</v>
      </c>
      <c r="G74" s="63"/>
      <c r="H74" s="6"/>
      <c r="I74" s="10">
        <v>0</v>
      </c>
      <c r="J74" s="11">
        <v>0</v>
      </c>
      <c r="K74" s="4"/>
    </row>
    <row r="75" spans="1:11" ht="15.75" customHeight="1">
      <c r="A75" s="116" t="s">
        <v>100</v>
      </c>
      <c r="B75" s="117"/>
      <c r="C75" s="118" t="s">
        <v>101</v>
      </c>
      <c r="D75" s="119"/>
      <c r="E75" s="119"/>
      <c r="F75" s="120"/>
      <c r="G75" s="121">
        <f>SUM(F76:F77)</f>
        <v>245</v>
      </c>
      <c r="H75" s="5"/>
      <c r="I75" s="123">
        <f>SUM(I76:I77)</f>
        <v>0</v>
      </c>
      <c r="J75" s="125">
        <f>SUM(I75/G75)</f>
        <v>0</v>
      </c>
      <c r="K75" s="4"/>
    </row>
    <row r="76" spans="1:11" ht="15.75" customHeight="1">
      <c r="A76" s="60"/>
      <c r="B76" s="61">
        <v>1</v>
      </c>
      <c r="C76" s="62" t="s">
        <v>92</v>
      </c>
      <c r="D76" s="63">
        <v>140</v>
      </c>
      <c r="E76" s="64">
        <v>1</v>
      </c>
      <c r="F76" s="63">
        <f t="shared" ref="F76:F77" si="27">SUM(D76*E76)</f>
        <v>140</v>
      </c>
      <c r="G76" s="63"/>
      <c r="H76" s="6"/>
      <c r="I76" s="10">
        <v>0</v>
      </c>
      <c r="J76" s="8">
        <f t="shared" ref="J76:J77" si="28">SUM(I76/F76)</f>
        <v>0</v>
      </c>
      <c r="K76" s="13"/>
    </row>
    <row r="77" spans="1:11" ht="15.75" customHeight="1">
      <c r="A77" s="60"/>
      <c r="B77" s="61">
        <v>2</v>
      </c>
      <c r="C77" s="62" t="s">
        <v>93</v>
      </c>
      <c r="D77" s="63">
        <v>105</v>
      </c>
      <c r="E77" s="64">
        <v>1</v>
      </c>
      <c r="F77" s="63">
        <f t="shared" si="27"/>
        <v>105</v>
      </c>
      <c r="G77" s="63"/>
      <c r="H77" s="6"/>
      <c r="I77" s="10">
        <v>0</v>
      </c>
      <c r="J77" s="8">
        <f t="shared" si="28"/>
        <v>0</v>
      </c>
      <c r="K77" s="4"/>
    </row>
    <row r="78" spans="1:11" ht="15.75" customHeight="1">
      <c r="A78" s="116" t="s">
        <v>102</v>
      </c>
      <c r="B78" s="117"/>
      <c r="C78" s="118" t="s">
        <v>103</v>
      </c>
      <c r="D78" s="119"/>
      <c r="E78" s="119"/>
      <c r="F78" s="120"/>
      <c r="G78" s="121">
        <f>SUM(F79)</f>
        <v>525</v>
      </c>
      <c r="H78" s="5"/>
      <c r="I78" s="123">
        <f>I79</f>
        <v>0</v>
      </c>
      <c r="J78" s="125">
        <f>SUM(I78/G78)</f>
        <v>0</v>
      </c>
      <c r="K78" s="4"/>
    </row>
    <row r="79" spans="1:11" ht="15.75" customHeight="1">
      <c r="A79" s="60"/>
      <c r="B79" s="61">
        <v>1</v>
      </c>
      <c r="C79" s="62" t="s">
        <v>104</v>
      </c>
      <c r="D79" s="63">
        <f>SUM(D80:D89)</f>
        <v>525</v>
      </c>
      <c r="E79" s="64">
        <v>1</v>
      </c>
      <c r="F79" s="63">
        <f>SUM(D79*E79)</f>
        <v>525</v>
      </c>
      <c r="G79" s="74"/>
      <c r="H79" s="21"/>
      <c r="I79" s="7">
        <f>SUM(I80:I89)</f>
        <v>0</v>
      </c>
      <c r="J79" s="8">
        <f t="shared" ref="J79:J88" si="29">SUM(I79/F79)</f>
        <v>0</v>
      </c>
      <c r="K79" s="4"/>
    </row>
    <row r="80" spans="1:11" ht="15.75" customHeight="1" outlineLevel="1">
      <c r="A80" s="60"/>
      <c r="B80" s="66" t="s">
        <v>24</v>
      </c>
      <c r="C80" s="67" t="s">
        <v>105</v>
      </c>
      <c r="D80" s="68">
        <v>37.5</v>
      </c>
      <c r="E80" s="69">
        <v>1</v>
      </c>
      <c r="F80" s="68">
        <f t="shared" ref="F80:F89" si="30">D80*E80</f>
        <v>37.5</v>
      </c>
      <c r="G80" s="75"/>
      <c r="H80" s="21"/>
      <c r="I80" s="10">
        <v>0</v>
      </c>
      <c r="J80" s="8">
        <f t="shared" si="29"/>
        <v>0</v>
      </c>
      <c r="K80" s="4"/>
    </row>
    <row r="81" spans="1:11" ht="15.75" customHeight="1" outlineLevel="1">
      <c r="A81" s="60"/>
      <c r="B81" s="66" t="s">
        <v>24</v>
      </c>
      <c r="C81" s="67" t="s">
        <v>106</v>
      </c>
      <c r="D81" s="68">
        <v>37.5</v>
      </c>
      <c r="E81" s="69">
        <v>1</v>
      </c>
      <c r="F81" s="68">
        <f t="shared" si="30"/>
        <v>37.5</v>
      </c>
      <c r="G81" s="75"/>
      <c r="H81" s="21"/>
      <c r="I81" s="10">
        <v>0</v>
      </c>
      <c r="J81" s="8">
        <f t="shared" si="29"/>
        <v>0</v>
      </c>
      <c r="K81" s="4"/>
    </row>
    <row r="82" spans="1:11" ht="15.75" customHeight="1" outlineLevel="1">
      <c r="A82" s="60"/>
      <c r="B82" s="66" t="s">
        <v>24</v>
      </c>
      <c r="C82" s="67" t="s">
        <v>107</v>
      </c>
      <c r="D82" s="68">
        <v>37.5</v>
      </c>
      <c r="E82" s="69">
        <v>1</v>
      </c>
      <c r="F82" s="68">
        <f t="shared" si="30"/>
        <v>37.5</v>
      </c>
      <c r="G82" s="75"/>
      <c r="H82" s="21"/>
      <c r="I82" s="10">
        <v>0</v>
      </c>
      <c r="J82" s="8">
        <f t="shared" si="29"/>
        <v>0</v>
      </c>
      <c r="K82" s="4"/>
    </row>
    <row r="83" spans="1:11" ht="15.75" customHeight="1" outlineLevel="1">
      <c r="A83" s="60"/>
      <c r="B83" s="66" t="s">
        <v>24</v>
      </c>
      <c r="C83" s="67" t="s">
        <v>108</v>
      </c>
      <c r="D83" s="68">
        <v>37.5</v>
      </c>
      <c r="E83" s="69">
        <v>1</v>
      </c>
      <c r="F83" s="68">
        <f t="shared" si="30"/>
        <v>37.5</v>
      </c>
      <c r="G83" s="75"/>
      <c r="H83" s="21"/>
      <c r="I83" s="7">
        <v>0</v>
      </c>
      <c r="J83" s="8">
        <f t="shared" si="29"/>
        <v>0</v>
      </c>
      <c r="K83" s="4"/>
    </row>
    <row r="84" spans="1:11" ht="15.75" customHeight="1" outlineLevel="1">
      <c r="A84" s="60"/>
      <c r="B84" s="66" t="s">
        <v>24</v>
      </c>
      <c r="C84" s="67" t="s">
        <v>109</v>
      </c>
      <c r="D84" s="68">
        <v>75</v>
      </c>
      <c r="E84" s="69">
        <v>1</v>
      </c>
      <c r="F84" s="68">
        <f t="shared" si="30"/>
        <v>75</v>
      </c>
      <c r="G84" s="75"/>
      <c r="H84" s="21"/>
      <c r="I84" s="10">
        <v>0</v>
      </c>
      <c r="J84" s="8">
        <f t="shared" si="29"/>
        <v>0</v>
      </c>
      <c r="K84" s="4"/>
    </row>
    <row r="85" spans="1:11" ht="15.75" customHeight="1" outlineLevel="1">
      <c r="A85" s="60"/>
      <c r="B85" s="66" t="s">
        <v>24</v>
      </c>
      <c r="C85" s="67" t="s">
        <v>110</v>
      </c>
      <c r="D85" s="68">
        <v>75</v>
      </c>
      <c r="E85" s="69">
        <v>1</v>
      </c>
      <c r="F85" s="68">
        <f t="shared" si="30"/>
        <v>75</v>
      </c>
      <c r="G85" s="75"/>
      <c r="H85" s="21"/>
      <c r="I85" s="10">
        <v>0</v>
      </c>
      <c r="J85" s="8">
        <f t="shared" si="29"/>
        <v>0</v>
      </c>
      <c r="K85" s="4"/>
    </row>
    <row r="86" spans="1:11" ht="15.75" customHeight="1" outlineLevel="1">
      <c r="A86" s="60"/>
      <c r="B86" s="66" t="s">
        <v>24</v>
      </c>
      <c r="C86" s="67" t="s">
        <v>111</v>
      </c>
      <c r="D86" s="68">
        <v>75</v>
      </c>
      <c r="E86" s="69">
        <v>1</v>
      </c>
      <c r="F86" s="68">
        <f t="shared" si="30"/>
        <v>75</v>
      </c>
      <c r="G86" s="75"/>
      <c r="H86" s="21"/>
      <c r="I86" s="10">
        <v>0</v>
      </c>
      <c r="J86" s="8">
        <f t="shared" si="29"/>
        <v>0</v>
      </c>
      <c r="K86" s="4"/>
    </row>
    <row r="87" spans="1:11" ht="15.75" customHeight="1" outlineLevel="1">
      <c r="A87" s="60"/>
      <c r="B87" s="66" t="s">
        <v>24</v>
      </c>
      <c r="C87" s="67" t="s">
        <v>112</v>
      </c>
      <c r="D87" s="68">
        <v>75</v>
      </c>
      <c r="E87" s="69">
        <v>1</v>
      </c>
      <c r="F87" s="68">
        <f t="shared" si="30"/>
        <v>75</v>
      </c>
      <c r="G87" s="75"/>
      <c r="H87" s="21"/>
      <c r="I87" s="10">
        <v>0</v>
      </c>
      <c r="J87" s="8">
        <f t="shared" si="29"/>
        <v>0</v>
      </c>
      <c r="K87" s="4"/>
    </row>
    <row r="88" spans="1:11" ht="15.75" customHeight="1" outlineLevel="1">
      <c r="A88" s="60"/>
      <c r="B88" s="66" t="s">
        <v>24</v>
      </c>
      <c r="C88" s="67" t="s">
        <v>113</v>
      </c>
      <c r="D88" s="68">
        <v>75</v>
      </c>
      <c r="E88" s="69">
        <v>1</v>
      </c>
      <c r="F88" s="68">
        <f t="shared" si="30"/>
        <v>75</v>
      </c>
      <c r="G88" s="75"/>
      <c r="H88" s="21"/>
      <c r="I88" s="7">
        <v>0</v>
      </c>
      <c r="J88" s="8">
        <f t="shared" si="29"/>
        <v>0</v>
      </c>
      <c r="K88" s="4"/>
    </row>
    <row r="89" spans="1:11" ht="15.75" customHeight="1" outlineLevel="1">
      <c r="A89" s="60"/>
      <c r="B89" s="66" t="s">
        <v>24</v>
      </c>
      <c r="C89" s="67" t="s">
        <v>114</v>
      </c>
      <c r="D89" s="68">
        <v>0</v>
      </c>
      <c r="E89" s="69">
        <v>1</v>
      </c>
      <c r="F89" s="68">
        <f t="shared" si="30"/>
        <v>0</v>
      </c>
      <c r="G89" s="75"/>
      <c r="H89" s="21"/>
      <c r="I89" s="7">
        <v>0</v>
      </c>
      <c r="J89" s="11">
        <v>0</v>
      </c>
      <c r="K89" s="4"/>
    </row>
    <row r="90" spans="1:11" ht="15.75" customHeight="1">
      <c r="A90" s="116" t="s">
        <v>115</v>
      </c>
      <c r="B90" s="117"/>
      <c r="C90" s="118" t="s">
        <v>116</v>
      </c>
      <c r="D90" s="119"/>
      <c r="E90" s="119"/>
      <c r="F90" s="120"/>
      <c r="G90" s="121">
        <f>SUM(F91,F92,F96)</f>
        <v>12069.79</v>
      </c>
      <c r="H90" s="5"/>
      <c r="I90" s="123">
        <f>SUM(I91:I92)+SUM(I96)</f>
        <v>715.98</v>
      </c>
      <c r="J90" s="125">
        <f>SUM(I90/G90)</f>
        <v>5.9320004739104822E-2</v>
      </c>
      <c r="K90" s="4"/>
    </row>
    <row r="91" spans="1:11" ht="15.75" customHeight="1">
      <c r="A91" s="60"/>
      <c r="B91" s="61">
        <v>1</v>
      </c>
      <c r="C91" s="62" t="s">
        <v>117</v>
      </c>
      <c r="D91" s="63">
        <v>200</v>
      </c>
      <c r="E91" s="64">
        <v>0</v>
      </c>
      <c r="F91" s="63">
        <f t="shared" ref="F91:F96" si="31">SUM(D91*E91)</f>
        <v>0</v>
      </c>
      <c r="G91" s="63"/>
      <c r="H91" s="6"/>
      <c r="I91" s="7">
        <v>0</v>
      </c>
      <c r="J91" s="11">
        <v>0</v>
      </c>
      <c r="K91" s="4"/>
    </row>
    <row r="92" spans="1:11" ht="15.75" customHeight="1">
      <c r="A92" s="60"/>
      <c r="B92" s="61">
        <v>2</v>
      </c>
      <c r="C92" s="62" t="s">
        <v>118</v>
      </c>
      <c r="D92" s="63">
        <f>SUM(F93:F95)</f>
        <v>1060.54</v>
      </c>
      <c r="E92" s="64">
        <v>1</v>
      </c>
      <c r="F92" s="63">
        <f t="shared" si="31"/>
        <v>1060.54</v>
      </c>
      <c r="G92" s="63"/>
      <c r="H92" s="6"/>
      <c r="I92" s="7">
        <f>SUM(I93:I95)</f>
        <v>357.99</v>
      </c>
      <c r="J92" s="8">
        <f t="shared" ref="J92:J94" si="32">SUM(I92/F92)</f>
        <v>0.3375544533916684</v>
      </c>
      <c r="K92" s="4"/>
    </row>
    <row r="93" spans="1:11" ht="15.75" customHeight="1" outlineLevel="1">
      <c r="A93" s="60"/>
      <c r="B93" s="61" t="s">
        <v>24</v>
      </c>
      <c r="C93" s="62" t="s">
        <v>119</v>
      </c>
      <c r="D93" s="63">
        <v>999.25</v>
      </c>
      <c r="E93" s="64">
        <v>1</v>
      </c>
      <c r="F93" s="63">
        <f t="shared" si="31"/>
        <v>999.25</v>
      </c>
      <c r="G93" s="63"/>
      <c r="H93" s="6"/>
      <c r="I93" s="10">
        <f>72.99+285</f>
        <v>357.99</v>
      </c>
      <c r="J93" s="8">
        <f t="shared" si="32"/>
        <v>0.35825869402051541</v>
      </c>
      <c r="K93" s="13"/>
    </row>
    <row r="94" spans="1:11" ht="15.75" customHeight="1" outlineLevel="1">
      <c r="A94" s="60"/>
      <c r="B94" s="61" t="s">
        <v>24</v>
      </c>
      <c r="C94" s="62" t="s">
        <v>120</v>
      </c>
      <c r="D94" s="63">
        <v>61.29</v>
      </c>
      <c r="E94" s="64">
        <v>1</v>
      </c>
      <c r="F94" s="63">
        <f t="shared" si="31"/>
        <v>61.29</v>
      </c>
      <c r="G94" s="63"/>
      <c r="H94" s="6"/>
      <c r="I94" s="7">
        <v>0</v>
      </c>
      <c r="J94" s="8">
        <f t="shared" si="32"/>
        <v>0</v>
      </c>
      <c r="K94" s="4"/>
    </row>
    <row r="95" spans="1:11" ht="15.75" customHeight="1" outlineLevel="1">
      <c r="A95" s="60"/>
      <c r="B95" s="61" t="s">
        <v>24</v>
      </c>
      <c r="C95" s="62" t="s">
        <v>121</v>
      </c>
      <c r="D95" s="63">
        <v>0</v>
      </c>
      <c r="E95" s="64">
        <v>7</v>
      </c>
      <c r="F95" s="63">
        <f t="shared" si="31"/>
        <v>0</v>
      </c>
      <c r="G95" s="63"/>
      <c r="H95" s="6"/>
      <c r="I95" s="7">
        <v>0</v>
      </c>
      <c r="J95" s="11">
        <v>0</v>
      </c>
      <c r="K95" s="4"/>
    </row>
    <row r="96" spans="1:11" ht="15.75" customHeight="1">
      <c r="A96" s="60"/>
      <c r="B96" s="61">
        <v>3</v>
      </c>
      <c r="C96" s="62" t="s">
        <v>109</v>
      </c>
      <c r="D96" s="63">
        <v>11009.25</v>
      </c>
      <c r="E96" s="64">
        <v>1</v>
      </c>
      <c r="F96" s="63">
        <f t="shared" si="31"/>
        <v>11009.25</v>
      </c>
      <c r="G96" s="63"/>
      <c r="H96" s="6"/>
      <c r="I96" s="10">
        <f>72.99+285</f>
        <v>357.99</v>
      </c>
      <c r="J96" s="8">
        <f>SUM(I96/F96)</f>
        <v>3.2517201444240071E-2</v>
      </c>
      <c r="K96" s="13"/>
    </row>
    <row r="97" spans="1:11" ht="15.75" customHeight="1">
      <c r="A97" s="110"/>
      <c r="B97" s="111"/>
      <c r="C97" s="126" t="s">
        <v>17</v>
      </c>
      <c r="D97" s="107"/>
      <c r="E97" s="107"/>
      <c r="F97" s="104"/>
      <c r="G97" s="127">
        <f>SUM(G3:G96)</f>
        <v>53662.75</v>
      </c>
      <c r="H97" s="6"/>
      <c r="I97" s="128">
        <f>I3+I13+I17+I20+I24+I35+I38+I44+I54+I63+I66+I69+I72+I75+I78+I90</f>
        <v>23393.539999999997</v>
      </c>
      <c r="J97" s="129">
        <f t="shared" ref="J97:J98" si="33">SUM(I97/G97)</f>
        <v>0.43593628727562411</v>
      </c>
      <c r="K97" s="4"/>
    </row>
    <row r="98" spans="1:11" ht="15.75" customHeight="1">
      <c r="A98" s="116" t="s">
        <v>122</v>
      </c>
      <c r="B98" s="117"/>
      <c r="C98" s="118" t="s">
        <v>123</v>
      </c>
      <c r="D98" s="119"/>
      <c r="E98" s="119"/>
      <c r="F98" s="120"/>
      <c r="G98" s="121">
        <f>F99</f>
        <v>1089.4379999999999</v>
      </c>
      <c r="H98" s="5"/>
      <c r="I98" s="123">
        <f>I99</f>
        <v>1014.0699999999999</v>
      </c>
      <c r="J98" s="124">
        <f t="shared" si="33"/>
        <v>0.93081937659600644</v>
      </c>
      <c r="K98" s="4"/>
    </row>
    <row r="99" spans="1:11" ht="15.75" customHeight="1">
      <c r="A99" s="60"/>
      <c r="B99" s="61">
        <v>1</v>
      </c>
      <c r="C99" s="62" t="s">
        <v>124</v>
      </c>
      <c r="D99" s="63">
        <f>(G97-F96-G63-G66-G69-G72-G75-F94-F52-F93-F53)*0.05</f>
        <v>1089.4379999999999</v>
      </c>
      <c r="E99" s="64">
        <v>1</v>
      </c>
      <c r="F99" s="63">
        <f>SUM(D99*E99)</f>
        <v>1089.4379999999999</v>
      </c>
      <c r="G99" s="63"/>
      <c r="H99" s="6"/>
      <c r="I99" s="10">
        <f>I100+I101</f>
        <v>1014.0699999999999</v>
      </c>
      <c r="J99" s="8">
        <f>I99/F99</f>
        <v>0.93081937659600644</v>
      </c>
      <c r="K99" s="4"/>
    </row>
    <row r="100" spans="1:11" ht="15.75" customHeight="1">
      <c r="A100" s="60"/>
      <c r="B100" s="61" t="s">
        <v>24</v>
      </c>
      <c r="C100" s="62" t="s">
        <v>125</v>
      </c>
      <c r="D100" s="63"/>
      <c r="E100" s="64"/>
      <c r="F100" s="63"/>
      <c r="G100" s="63"/>
      <c r="H100" s="6"/>
      <c r="I100" s="10">
        <v>1006.56</v>
      </c>
      <c r="J100" s="8"/>
      <c r="K100" s="4"/>
    </row>
    <row r="101" spans="1:11" ht="15.75" customHeight="1">
      <c r="A101" s="60"/>
      <c r="B101" s="61" t="s">
        <v>24</v>
      </c>
      <c r="C101" s="62" t="s">
        <v>53</v>
      </c>
      <c r="D101" s="63"/>
      <c r="E101" s="64"/>
      <c r="F101" s="63"/>
      <c r="G101" s="63"/>
      <c r="H101" s="6"/>
      <c r="I101" s="10">
        <v>7.51</v>
      </c>
      <c r="J101" s="8"/>
      <c r="K101" s="4"/>
    </row>
    <row r="102" spans="1:11" ht="15.75" customHeight="1">
      <c r="A102" s="116" t="s">
        <v>126</v>
      </c>
      <c r="B102" s="117"/>
      <c r="C102" s="118" t="s">
        <v>127</v>
      </c>
      <c r="D102" s="119"/>
      <c r="E102" s="119"/>
      <c r="F102" s="120"/>
      <c r="G102" s="121">
        <f>SUM(F103:F105)</f>
        <v>4002.69</v>
      </c>
      <c r="H102" s="5"/>
      <c r="I102" s="123">
        <f>SUM(I103:I105)</f>
        <v>3691.78</v>
      </c>
      <c r="J102" s="124">
        <f>SUM(I102/G102)</f>
        <v>0.92232473661462666</v>
      </c>
      <c r="K102" s="4"/>
    </row>
    <row r="103" spans="1:11" ht="15.75" customHeight="1">
      <c r="A103" s="60"/>
      <c r="B103" s="61">
        <v>1</v>
      </c>
      <c r="C103" s="62" t="s">
        <v>128</v>
      </c>
      <c r="D103" s="63">
        <v>0</v>
      </c>
      <c r="E103" s="64">
        <v>1</v>
      </c>
      <c r="F103" s="63">
        <f t="shared" ref="F103:F105" si="34">SUM(D103*E103)</f>
        <v>0</v>
      </c>
      <c r="G103" s="63"/>
      <c r="H103" s="6"/>
      <c r="I103" s="7">
        <v>0</v>
      </c>
      <c r="J103" s="11">
        <v>0</v>
      </c>
      <c r="K103" s="4"/>
    </row>
    <row r="104" spans="1:11" ht="15.75" customHeight="1">
      <c r="A104" s="60"/>
      <c r="B104" s="61">
        <v>2</v>
      </c>
      <c r="C104" s="62" t="s">
        <v>129</v>
      </c>
      <c r="D104" s="63">
        <v>0</v>
      </c>
      <c r="E104" s="64">
        <v>1</v>
      </c>
      <c r="F104" s="63">
        <f t="shared" si="34"/>
        <v>0</v>
      </c>
      <c r="G104" s="63"/>
      <c r="H104" s="6"/>
      <c r="I104" s="10">
        <v>0</v>
      </c>
      <c r="J104" s="11">
        <v>0</v>
      </c>
      <c r="K104" s="13"/>
    </row>
    <row r="105" spans="1:11" ht="15.75" customHeight="1">
      <c r="A105" s="60"/>
      <c r="B105" s="61">
        <v>3</v>
      </c>
      <c r="C105" s="76" t="s">
        <v>80</v>
      </c>
      <c r="D105" s="63">
        <v>4002.69</v>
      </c>
      <c r="E105" s="64">
        <v>1</v>
      </c>
      <c r="F105" s="63">
        <f t="shared" si="34"/>
        <v>4002.69</v>
      </c>
      <c r="G105" s="63"/>
      <c r="H105" s="6"/>
      <c r="I105" s="10">
        <v>3691.78</v>
      </c>
      <c r="J105" s="8">
        <f>I105/F105</f>
        <v>0.92232473661462666</v>
      </c>
      <c r="K105" s="13"/>
    </row>
    <row r="106" spans="1:11" ht="15.75" customHeight="1">
      <c r="A106" s="110"/>
      <c r="B106" s="111"/>
      <c r="C106" s="126" t="s">
        <v>130</v>
      </c>
      <c r="D106" s="107"/>
      <c r="E106" s="107"/>
      <c r="F106" s="104"/>
      <c r="G106" s="127">
        <f>SUM(G97:G105)</f>
        <v>58754.878000000004</v>
      </c>
      <c r="H106" s="6"/>
      <c r="I106" s="128">
        <f>I97+I98+I102</f>
        <v>28099.389999999996</v>
      </c>
      <c r="J106" s="129">
        <f>SUM(I106/G106)</f>
        <v>0.47824778055023776</v>
      </c>
      <c r="K106" s="4"/>
    </row>
    <row r="107" spans="1:11" ht="15.75" customHeight="1">
      <c r="A107" s="22"/>
      <c r="B107" s="2"/>
      <c r="C107" s="2"/>
      <c r="D107" s="3"/>
      <c r="E107" s="22"/>
      <c r="F107" s="3"/>
      <c r="G107" s="3"/>
      <c r="H107" s="3"/>
    </row>
    <row r="108" spans="1:11" ht="15.75" customHeight="1">
      <c r="A108" s="22"/>
      <c r="B108" s="2"/>
      <c r="C108" s="3"/>
      <c r="D108" s="3"/>
      <c r="E108" s="22"/>
      <c r="F108" s="3"/>
      <c r="G108" s="3"/>
      <c r="H108" s="3"/>
    </row>
    <row r="109" spans="1:11" ht="15.75" customHeight="1">
      <c r="A109" s="22"/>
      <c r="B109" s="2"/>
      <c r="C109" s="3"/>
      <c r="D109" s="3"/>
      <c r="E109" s="3"/>
      <c r="F109" s="3"/>
      <c r="G109" s="3"/>
      <c r="H109" s="3"/>
    </row>
    <row r="110" spans="1:11" ht="15.75" customHeight="1">
      <c r="A110" s="22"/>
      <c r="B110" s="2"/>
      <c r="C110" s="3"/>
      <c r="D110" s="3"/>
      <c r="E110" s="3"/>
      <c r="F110" s="3"/>
      <c r="G110" s="3"/>
      <c r="H110" s="3"/>
    </row>
    <row r="111" spans="1:11" ht="15.75" customHeight="1">
      <c r="A111" s="22"/>
      <c r="B111" s="2"/>
      <c r="C111" s="3"/>
      <c r="D111" s="3"/>
      <c r="E111" s="3"/>
      <c r="F111" s="3"/>
      <c r="G111" s="3"/>
      <c r="H111" s="3"/>
    </row>
    <row r="112" spans="1:11" ht="15.75" customHeight="1">
      <c r="A112" s="22"/>
      <c r="B112" s="2"/>
      <c r="C112" s="3"/>
      <c r="D112" s="3"/>
      <c r="E112" s="3"/>
      <c r="F112" s="3"/>
      <c r="G112" s="3"/>
      <c r="H112" s="3"/>
    </row>
    <row r="113" spans="1:8" ht="15.75" customHeight="1">
      <c r="A113" s="22"/>
      <c r="B113" s="2"/>
      <c r="C113" s="3"/>
      <c r="D113" s="3"/>
      <c r="E113" s="3"/>
      <c r="F113" s="3"/>
      <c r="G113" s="3"/>
      <c r="H113" s="3"/>
    </row>
    <row r="114" spans="1:8" ht="15.75" customHeight="1">
      <c r="A114" s="22"/>
      <c r="B114" s="2"/>
      <c r="C114" s="3"/>
      <c r="D114" s="3"/>
      <c r="E114" s="3"/>
      <c r="F114" s="3"/>
      <c r="G114" s="3"/>
      <c r="H114" s="3"/>
    </row>
    <row r="115" spans="1:8" ht="15.75" customHeight="1">
      <c r="A115" s="22"/>
      <c r="B115" s="2"/>
      <c r="C115" s="3"/>
      <c r="D115" s="3"/>
      <c r="E115" s="3"/>
      <c r="F115" s="3"/>
      <c r="G115" s="3"/>
      <c r="H115" s="3"/>
    </row>
    <row r="116" spans="1:8" ht="15.75" customHeight="1">
      <c r="A116" s="22"/>
      <c r="B116" s="2"/>
      <c r="C116" s="3"/>
      <c r="D116" s="3"/>
      <c r="E116" s="3"/>
      <c r="F116" s="3"/>
      <c r="G116" s="3"/>
      <c r="H116" s="3"/>
    </row>
    <row r="117" spans="1:8" ht="15.75" customHeight="1">
      <c r="A117" s="22"/>
      <c r="B117" s="2"/>
      <c r="C117" s="3"/>
      <c r="D117" s="3"/>
      <c r="E117" s="3"/>
      <c r="F117" s="3"/>
      <c r="G117" s="3"/>
      <c r="H117" s="3"/>
    </row>
    <row r="118" spans="1:8" ht="15.75" customHeight="1">
      <c r="A118" s="22"/>
      <c r="B118" s="2"/>
      <c r="C118" s="3"/>
      <c r="D118" s="3"/>
      <c r="E118" s="3"/>
      <c r="F118" s="3"/>
      <c r="G118" s="3"/>
      <c r="H118" s="3"/>
    </row>
    <row r="119" spans="1:8" ht="15.75" customHeight="1">
      <c r="A119" s="22"/>
      <c r="B119" s="2"/>
      <c r="C119" s="3"/>
      <c r="D119" s="3"/>
      <c r="E119" s="3"/>
      <c r="F119" s="3"/>
      <c r="G119" s="3"/>
      <c r="H119" s="3"/>
    </row>
    <row r="120" spans="1:8" ht="15.75" customHeight="1"/>
    <row r="121" spans="1:8" ht="15.75" customHeight="1"/>
    <row r="122" spans="1:8" ht="15.75" customHeight="1"/>
    <row r="123" spans="1:8" ht="15.75" customHeight="1"/>
    <row r="124" spans="1:8" ht="15.75" customHeight="1"/>
    <row r="125" spans="1:8" ht="15.75" customHeight="1"/>
    <row r="126" spans="1:8" ht="15.75" customHeight="1"/>
    <row r="127" spans="1:8" ht="15.75" customHeight="1"/>
    <row r="128" spans="1: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2">
    <mergeCell ref="C90:F90"/>
    <mergeCell ref="C97:F97"/>
    <mergeCell ref="C98:F98"/>
    <mergeCell ref="C102:F102"/>
    <mergeCell ref="C106:F106"/>
    <mergeCell ref="C20:F20"/>
    <mergeCell ref="C24:F24"/>
    <mergeCell ref="C72:F72"/>
    <mergeCell ref="C75:F75"/>
    <mergeCell ref="C78:F78"/>
    <mergeCell ref="C35:F35"/>
    <mergeCell ref="C38:F38"/>
    <mergeCell ref="C44:F44"/>
    <mergeCell ref="C54:F54"/>
    <mergeCell ref="C63:F63"/>
    <mergeCell ref="C66:F66"/>
    <mergeCell ref="C69:F69"/>
    <mergeCell ref="A1:G1"/>
    <mergeCell ref="I1:J1"/>
    <mergeCell ref="C3:F3"/>
    <mergeCell ref="C13:F13"/>
    <mergeCell ref="C17:F1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1"/>
  <sheetViews>
    <sheetView workbookViewId="0">
      <selection activeCell="C10" sqref="C10"/>
    </sheetView>
  </sheetViews>
  <sheetFormatPr defaultColWidth="14.44140625" defaultRowHeight="15" customHeight="1"/>
  <cols>
    <col min="1" max="1" width="4.44140625" customWidth="1"/>
    <col min="2" max="2" width="4.33203125" customWidth="1"/>
    <col min="3" max="3" width="95" customWidth="1"/>
    <col min="4" max="4" width="14.44140625" customWidth="1"/>
    <col min="5" max="5" width="76.5546875" customWidth="1"/>
    <col min="6" max="6" width="14.44140625" customWidth="1"/>
  </cols>
  <sheetData>
    <row r="1" spans="1:26" ht="15" customHeight="1">
      <c r="A1" s="130"/>
      <c r="B1" s="131"/>
      <c r="C1" s="132" t="s">
        <v>131</v>
      </c>
      <c r="D1" s="4"/>
      <c r="E1" s="181" t="s">
        <v>132</v>
      </c>
      <c r="F1" s="4"/>
      <c r="G1" s="4"/>
      <c r="H1" s="4"/>
      <c r="I1" s="4"/>
      <c r="J1" s="4"/>
      <c r="K1" s="4"/>
      <c r="L1" s="4"/>
      <c r="M1" s="4"/>
      <c r="N1" s="4"/>
      <c r="O1" s="4"/>
      <c r="P1" s="4"/>
      <c r="Q1" s="4"/>
      <c r="R1" s="4"/>
      <c r="S1" s="4"/>
      <c r="T1" s="4"/>
      <c r="U1" s="4"/>
      <c r="V1" s="4"/>
      <c r="W1" s="4"/>
      <c r="X1" s="4"/>
      <c r="Y1" s="4"/>
      <c r="Z1" s="4"/>
    </row>
    <row r="2" spans="1:26" ht="15" customHeight="1">
      <c r="A2" s="133" t="s">
        <v>21</v>
      </c>
      <c r="B2" s="134"/>
      <c r="C2" s="135" t="s">
        <v>22</v>
      </c>
      <c r="D2" s="4"/>
      <c r="E2" s="182"/>
      <c r="F2" s="4"/>
      <c r="G2" s="4"/>
      <c r="H2" s="4"/>
      <c r="I2" s="4"/>
      <c r="J2" s="4"/>
      <c r="K2" s="4"/>
      <c r="L2" s="4"/>
      <c r="M2" s="4"/>
      <c r="N2" s="4"/>
      <c r="O2" s="4"/>
      <c r="P2" s="4"/>
      <c r="Q2" s="4"/>
      <c r="R2" s="4"/>
      <c r="S2" s="4"/>
      <c r="T2" s="4"/>
      <c r="U2" s="4"/>
      <c r="V2" s="4"/>
      <c r="W2" s="4"/>
      <c r="X2" s="4"/>
      <c r="Y2" s="4"/>
      <c r="Z2" s="4"/>
    </row>
    <row r="3" spans="1:26" ht="28.5" customHeight="1">
      <c r="A3" s="77"/>
      <c r="B3" s="78">
        <v>1</v>
      </c>
      <c r="C3" s="79" t="s">
        <v>133</v>
      </c>
      <c r="D3" s="4"/>
      <c r="E3" s="183" t="s">
        <v>134</v>
      </c>
      <c r="F3" s="4"/>
      <c r="G3" s="4"/>
      <c r="H3" s="4"/>
      <c r="I3" s="4"/>
      <c r="J3" s="4"/>
      <c r="K3" s="4"/>
      <c r="L3" s="4"/>
      <c r="M3" s="4"/>
      <c r="N3" s="4"/>
      <c r="O3" s="4"/>
      <c r="P3" s="4"/>
      <c r="Q3" s="4"/>
      <c r="R3" s="4"/>
      <c r="S3" s="4"/>
      <c r="T3" s="4"/>
      <c r="U3" s="4"/>
      <c r="V3" s="4"/>
      <c r="W3" s="4"/>
      <c r="X3" s="4"/>
      <c r="Y3" s="4"/>
      <c r="Z3" s="4"/>
    </row>
    <row r="4" spans="1:26" ht="81.599999999999994" customHeight="1">
      <c r="A4" s="77"/>
      <c r="B4" s="78">
        <v>2</v>
      </c>
      <c r="C4" s="79" t="s">
        <v>135</v>
      </c>
      <c r="D4" s="4"/>
      <c r="E4" s="183" t="s">
        <v>136</v>
      </c>
      <c r="F4" s="4"/>
      <c r="G4" s="4"/>
      <c r="H4" s="4"/>
      <c r="I4" s="4"/>
      <c r="J4" s="4"/>
      <c r="K4" s="4"/>
      <c r="L4" s="4"/>
      <c r="M4" s="4"/>
      <c r="N4" s="4"/>
      <c r="O4" s="4"/>
      <c r="P4" s="4"/>
      <c r="Q4" s="4"/>
      <c r="R4" s="4"/>
      <c r="S4" s="4"/>
      <c r="T4" s="4"/>
      <c r="U4" s="4"/>
      <c r="V4" s="4"/>
      <c r="W4" s="4"/>
      <c r="X4" s="4"/>
      <c r="Y4" s="4"/>
      <c r="Z4" s="4"/>
    </row>
    <row r="5" spans="1:26" ht="15" customHeight="1">
      <c r="A5" s="133" t="s">
        <v>33</v>
      </c>
      <c r="B5" s="134"/>
      <c r="C5" s="135" t="s">
        <v>34</v>
      </c>
      <c r="D5" s="4"/>
      <c r="E5" s="182"/>
      <c r="F5" s="4"/>
      <c r="G5" s="4"/>
      <c r="H5" s="4"/>
      <c r="I5" s="4"/>
      <c r="J5" s="4"/>
      <c r="K5" s="4"/>
      <c r="L5" s="4"/>
      <c r="M5" s="4"/>
      <c r="N5" s="4"/>
      <c r="O5" s="4"/>
      <c r="P5" s="4"/>
      <c r="Q5" s="4"/>
      <c r="R5" s="4"/>
      <c r="S5" s="4"/>
      <c r="T5" s="4"/>
      <c r="U5" s="4"/>
      <c r="V5" s="4"/>
      <c r="W5" s="4"/>
      <c r="X5" s="4"/>
      <c r="Y5" s="4"/>
      <c r="Z5" s="4"/>
    </row>
    <row r="6" spans="1:26" ht="47.4" customHeight="1">
      <c r="A6" s="77"/>
      <c r="B6" s="78">
        <v>1</v>
      </c>
      <c r="C6" s="79" t="s">
        <v>137</v>
      </c>
      <c r="D6" s="4"/>
      <c r="E6" s="183" t="s">
        <v>138</v>
      </c>
      <c r="F6" s="4"/>
      <c r="G6" s="4"/>
      <c r="H6" s="4"/>
      <c r="I6" s="4"/>
      <c r="J6" s="4"/>
      <c r="K6" s="4"/>
      <c r="L6" s="4"/>
      <c r="M6" s="4"/>
      <c r="N6" s="4"/>
      <c r="O6" s="4"/>
      <c r="P6" s="4"/>
      <c r="Q6" s="4"/>
      <c r="R6" s="4"/>
      <c r="S6" s="4"/>
      <c r="T6" s="4"/>
      <c r="U6" s="4"/>
      <c r="V6" s="4"/>
      <c r="W6" s="4"/>
      <c r="X6" s="4"/>
      <c r="Y6" s="4"/>
      <c r="Z6" s="4"/>
    </row>
    <row r="7" spans="1:26" ht="15" customHeight="1">
      <c r="A7" s="77"/>
      <c r="B7" s="78">
        <v>2</v>
      </c>
      <c r="C7" s="79" t="s">
        <v>139</v>
      </c>
      <c r="D7" s="4"/>
      <c r="E7" s="183" t="s">
        <v>140</v>
      </c>
      <c r="F7" s="4"/>
      <c r="G7" s="4"/>
      <c r="H7" s="4"/>
      <c r="I7" s="4"/>
      <c r="J7" s="4"/>
      <c r="K7" s="4"/>
      <c r="L7" s="4"/>
      <c r="M7" s="4"/>
      <c r="N7" s="4"/>
      <c r="O7" s="4"/>
      <c r="P7" s="4"/>
      <c r="Q7" s="4"/>
      <c r="R7" s="4"/>
      <c r="S7" s="4"/>
      <c r="T7" s="4"/>
      <c r="U7" s="4"/>
      <c r="V7" s="4"/>
      <c r="W7" s="4"/>
      <c r="X7" s="4"/>
      <c r="Y7" s="4"/>
      <c r="Z7" s="4"/>
    </row>
    <row r="8" spans="1:26" ht="24.75" customHeight="1">
      <c r="A8" s="77"/>
      <c r="B8" s="78">
        <v>3</v>
      </c>
      <c r="C8" s="79" t="s">
        <v>141</v>
      </c>
      <c r="D8" s="4"/>
      <c r="E8" s="183" t="s">
        <v>142</v>
      </c>
      <c r="F8" s="4"/>
      <c r="G8" s="4"/>
      <c r="H8" s="4"/>
      <c r="I8" s="4"/>
      <c r="J8" s="4"/>
      <c r="K8" s="4"/>
      <c r="L8" s="4"/>
      <c r="M8" s="4"/>
      <c r="N8" s="4"/>
      <c r="O8" s="4"/>
      <c r="P8" s="4"/>
      <c r="Q8" s="4"/>
      <c r="R8" s="4"/>
      <c r="S8" s="4"/>
      <c r="T8" s="4"/>
      <c r="U8" s="4"/>
      <c r="V8" s="4"/>
      <c r="W8" s="4"/>
      <c r="X8" s="4"/>
      <c r="Y8" s="4"/>
      <c r="Z8" s="4"/>
    </row>
    <row r="9" spans="1:26" ht="15" customHeight="1">
      <c r="A9" s="133" t="s">
        <v>38</v>
      </c>
      <c r="B9" s="134"/>
      <c r="C9" s="135" t="s">
        <v>39</v>
      </c>
      <c r="D9" s="4"/>
      <c r="E9" s="182"/>
      <c r="F9" s="4"/>
      <c r="G9" s="4"/>
      <c r="H9" s="4"/>
      <c r="I9" s="4"/>
      <c r="J9" s="4"/>
      <c r="K9" s="4"/>
      <c r="L9" s="4"/>
      <c r="M9" s="4"/>
      <c r="N9" s="4"/>
      <c r="O9" s="4"/>
      <c r="P9" s="4"/>
      <c r="Q9" s="4"/>
      <c r="R9" s="4"/>
      <c r="S9" s="4"/>
      <c r="T9" s="4"/>
      <c r="U9" s="4"/>
      <c r="V9" s="4"/>
      <c r="W9" s="4"/>
      <c r="X9" s="4"/>
      <c r="Y9" s="4"/>
      <c r="Z9" s="4"/>
    </row>
    <row r="10" spans="1:26" ht="15" customHeight="1">
      <c r="A10" s="77"/>
      <c r="B10" s="78">
        <v>1</v>
      </c>
      <c r="C10" s="79" t="s">
        <v>143</v>
      </c>
      <c r="D10" s="4"/>
      <c r="E10" s="183" t="s">
        <v>144</v>
      </c>
      <c r="F10" s="4"/>
      <c r="G10" s="4"/>
      <c r="H10" s="4"/>
      <c r="I10" s="4"/>
      <c r="J10" s="4"/>
      <c r="K10" s="4"/>
      <c r="L10" s="4"/>
      <c r="M10" s="4"/>
      <c r="N10" s="4"/>
      <c r="O10" s="4"/>
      <c r="P10" s="4"/>
      <c r="Q10" s="4"/>
      <c r="R10" s="4"/>
      <c r="S10" s="4"/>
      <c r="T10" s="4"/>
      <c r="U10" s="4"/>
      <c r="V10" s="4"/>
      <c r="W10" s="4"/>
      <c r="X10" s="4"/>
      <c r="Y10" s="4"/>
      <c r="Z10" s="4"/>
    </row>
    <row r="11" spans="1:26" ht="28.5" customHeight="1">
      <c r="A11" s="77"/>
      <c r="B11" s="78">
        <v>2</v>
      </c>
      <c r="C11" s="79" t="s">
        <v>145</v>
      </c>
      <c r="D11" s="4"/>
      <c r="E11" s="183" t="s">
        <v>146</v>
      </c>
      <c r="F11" s="4"/>
      <c r="G11" s="4"/>
      <c r="H11" s="4"/>
      <c r="I11" s="4"/>
      <c r="J11" s="4"/>
      <c r="K11" s="4"/>
      <c r="L11" s="4"/>
      <c r="M11" s="4"/>
      <c r="N11" s="4"/>
      <c r="O11" s="4"/>
      <c r="P11" s="4"/>
      <c r="Q11" s="4"/>
      <c r="R11" s="4"/>
      <c r="S11" s="4"/>
      <c r="T11" s="4"/>
      <c r="U11" s="4"/>
      <c r="V11" s="4"/>
      <c r="W11" s="4"/>
      <c r="X11" s="4"/>
      <c r="Y11" s="4"/>
      <c r="Z11" s="4"/>
    </row>
    <row r="12" spans="1:26" ht="15" customHeight="1">
      <c r="A12" s="133" t="s">
        <v>42</v>
      </c>
      <c r="B12" s="134"/>
      <c r="C12" s="135" t="s">
        <v>43</v>
      </c>
      <c r="D12" s="4"/>
      <c r="E12" s="182"/>
      <c r="F12" s="4"/>
      <c r="G12" s="4"/>
      <c r="H12" s="4"/>
      <c r="I12" s="4"/>
      <c r="J12" s="4"/>
      <c r="K12" s="4"/>
      <c r="L12" s="4"/>
      <c r="M12" s="4"/>
      <c r="N12" s="4"/>
      <c r="O12" s="4"/>
      <c r="P12" s="4"/>
      <c r="Q12" s="4"/>
      <c r="R12" s="4"/>
      <c r="S12" s="4"/>
      <c r="T12" s="4"/>
      <c r="U12" s="4"/>
      <c r="V12" s="4"/>
      <c r="W12" s="4"/>
      <c r="X12" s="4"/>
      <c r="Y12" s="4"/>
      <c r="Z12" s="4"/>
    </row>
    <row r="13" spans="1:26" ht="26.25" customHeight="1">
      <c r="A13" s="77"/>
      <c r="B13" s="78">
        <v>1</v>
      </c>
      <c r="C13" s="79" t="s">
        <v>147</v>
      </c>
      <c r="D13" s="4"/>
      <c r="E13" s="183" t="s">
        <v>148</v>
      </c>
      <c r="F13" s="4"/>
      <c r="G13" s="4"/>
      <c r="H13" s="4"/>
      <c r="I13" s="4"/>
      <c r="J13" s="4"/>
      <c r="K13" s="4"/>
      <c r="L13" s="4"/>
      <c r="M13" s="4"/>
      <c r="N13" s="4"/>
      <c r="O13" s="4"/>
      <c r="P13" s="4"/>
      <c r="Q13" s="4"/>
      <c r="R13" s="4"/>
      <c r="S13" s="4"/>
      <c r="T13" s="4"/>
      <c r="U13" s="4"/>
      <c r="V13" s="4"/>
      <c r="W13" s="4"/>
      <c r="X13" s="4"/>
      <c r="Y13" s="4"/>
      <c r="Z13" s="4"/>
    </row>
    <row r="14" spans="1:26" ht="24" customHeight="1">
      <c r="A14" s="77"/>
      <c r="B14" s="78">
        <v>2</v>
      </c>
      <c r="C14" s="79" t="s">
        <v>149</v>
      </c>
      <c r="D14" s="4"/>
      <c r="E14" s="183" t="s">
        <v>150</v>
      </c>
      <c r="F14" s="4"/>
      <c r="G14" s="4"/>
      <c r="H14" s="4"/>
      <c r="I14" s="4"/>
      <c r="J14" s="4"/>
      <c r="K14" s="4"/>
      <c r="L14" s="4"/>
      <c r="M14" s="4"/>
      <c r="N14" s="4"/>
      <c r="O14" s="4"/>
      <c r="P14" s="4"/>
      <c r="Q14" s="4"/>
      <c r="R14" s="4"/>
      <c r="S14" s="4"/>
      <c r="T14" s="4"/>
      <c r="U14" s="4"/>
      <c r="V14" s="4"/>
      <c r="W14" s="4"/>
      <c r="X14" s="4"/>
      <c r="Y14" s="4"/>
      <c r="Z14" s="4"/>
    </row>
    <row r="15" spans="1:26" ht="15" customHeight="1">
      <c r="A15" s="77"/>
      <c r="B15" s="78">
        <v>3</v>
      </c>
      <c r="C15" s="79" t="s">
        <v>151</v>
      </c>
      <c r="D15" s="4"/>
      <c r="E15" s="183" t="s">
        <v>152</v>
      </c>
      <c r="F15" s="4"/>
      <c r="G15" s="4"/>
      <c r="H15" s="4"/>
      <c r="I15" s="4"/>
      <c r="J15" s="4"/>
      <c r="K15" s="4"/>
      <c r="L15" s="4"/>
      <c r="M15" s="4"/>
      <c r="N15" s="4"/>
      <c r="O15" s="4"/>
      <c r="P15" s="4"/>
      <c r="Q15" s="4"/>
      <c r="R15" s="4"/>
      <c r="S15" s="4"/>
      <c r="T15" s="4"/>
      <c r="U15" s="4"/>
      <c r="V15" s="4"/>
      <c r="W15" s="4"/>
      <c r="X15" s="4"/>
      <c r="Y15" s="4"/>
      <c r="Z15" s="4"/>
    </row>
    <row r="16" spans="1:26" ht="15" customHeight="1">
      <c r="A16" s="133" t="s">
        <v>47</v>
      </c>
      <c r="B16" s="134"/>
      <c r="C16" s="135" t="s">
        <v>48</v>
      </c>
      <c r="D16" s="4"/>
      <c r="E16" s="182"/>
      <c r="F16" s="4"/>
      <c r="G16" s="4"/>
      <c r="H16" s="4"/>
      <c r="I16" s="4"/>
      <c r="J16" s="4"/>
      <c r="K16" s="4"/>
      <c r="L16" s="4"/>
      <c r="M16" s="4"/>
      <c r="N16" s="4"/>
      <c r="O16" s="4"/>
      <c r="P16" s="4"/>
      <c r="Q16" s="4"/>
      <c r="R16" s="4"/>
      <c r="S16" s="4"/>
      <c r="T16" s="4"/>
      <c r="U16" s="4"/>
      <c r="V16" s="4"/>
      <c r="W16" s="4"/>
      <c r="X16" s="4"/>
      <c r="Y16" s="4"/>
      <c r="Z16" s="4"/>
    </row>
    <row r="17" spans="1:26" ht="60.6" customHeight="1">
      <c r="A17" s="77"/>
      <c r="B17" s="78">
        <v>1</v>
      </c>
      <c r="C17" s="79" t="s">
        <v>153</v>
      </c>
      <c r="D17" s="4"/>
      <c r="E17" s="183" t="s">
        <v>154</v>
      </c>
      <c r="F17" s="4"/>
      <c r="G17" s="4"/>
      <c r="H17" s="4"/>
      <c r="I17" s="4"/>
      <c r="J17" s="4"/>
      <c r="K17" s="4"/>
      <c r="L17" s="4"/>
      <c r="M17" s="4"/>
      <c r="N17" s="4"/>
      <c r="O17" s="4"/>
      <c r="P17" s="4"/>
      <c r="Q17" s="4"/>
      <c r="R17" s="4"/>
      <c r="S17" s="4"/>
      <c r="T17" s="4"/>
      <c r="U17" s="4"/>
      <c r="V17" s="4"/>
      <c r="W17" s="4"/>
      <c r="X17" s="4"/>
      <c r="Y17" s="4"/>
      <c r="Z17" s="4"/>
    </row>
    <row r="18" spans="1:26" ht="42" customHeight="1">
      <c r="A18" s="77"/>
      <c r="B18" s="78">
        <v>2</v>
      </c>
      <c r="C18" s="79" t="s">
        <v>155</v>
      </c>
      <c r="D18" s="4"/>
      <c r="E18" s="183" t="s">
        <v>156</v>
      </c>
      <c r="F18" s="4"/>
      <c r="G18" s="4"/>
      <c r="H18" s="4"/>
      <c r="I18" s="4"/>
      <c r="J18" s="4"/>
      <c r="K18" s="4"/>
      <c r="L18" s="4"/>
      <c r="M18" s="4"/>
      <c r="N18" s="4"/>
      <c r="O18" s="4"/>
      <c r="P18" s="4"/>
      <c r="Q18" s="4"/>
      <c r="R18" s="4"/>
      <c r="S18" s="4"/>
      <c r="T18" s="4"/>
      <c r="U18" s="4"/>
      <c r="V18" s="4"/>
      <c r="W18" s="4"/>
      <c r="X18" s="4"/>
      <c r="Y18" s="4"/>
      <c r="Z18" s="4"/>
    </row>
    <row r="19" spans="1:26" ht="27.75" customHeight="1">
      <c r="A19" s="77"/>
      <c r="B19" s="78">
        <v>3</v>
      </c>
      <c r="C19" s="79" t="s">
        <v>157</v>
      </c>
      <c r="D19" s="4"/>
      <c r="E19" s="183" t="s">
        <v>158</v>
      </c>
      <c r="F19" s="4"/>
      <c r="G19" s="4"/>
      <c r="H19" s="4"/>
      <c r="I19" s="4"/>
      <c r="J19" s="4"/>
      <c r="K19" s="4"/>
      <c r="L19" s="4"/>
      <c r="M19" s="4"/>
      <c r="N19" s="4"/>
      <c r="O19" s="4"/>
      <c r="P19" s="4"/>
      <c r="Q19" s="4"/>
      <c r="R19" s="4"/>
      <c r="S19" s="4"/>
      <c r="T19" s="4"/>
      <c r="U19" s="4"/>
      <c r="V19" s="4"/>
      <c r="W19" s="4"/>
      <c r="X19" s="4"/>
      <c r="Y19" s="4"/>
      <c r="Z19" s="4"/>
    </row>
    <row r="20" spans="1:26" ht="15" customHeight="1">
      <c r="A20" s="133" t="s">
        <v>60</v>
      </c>
      <c r="B20" s="134"/>
      <c r="C20" s="135" t="s">
        <v>61</v>
      </c>
      <c r="D20" s="4"/>
      <c r="E20" s="182"/>
      <c r="F20" s="4"/>
      <c r="G20" s="4"/>
      <c r="H20" s="4"/>
      <c r="I20" s="4"/>
      <c r="J20" s="4"/>
      <c r="K20" s="4"/>
      <c r="L20" s="4"/>
      <c r="M20" s="4"/>
      <c r="N20" s="4"/>
      <c r="O20" s="4"/>
      <c r="P20" s="4"/>
      <c r="Q20" s="4"/>
      <c r="R20" s="4"/>
      <c r="S20" s="4"/>
      <c r="T20" s="4"/>
      <c r="U20" s="4"/>
      <c r="V20" s="4"/>
      <c r="W20" s="4"/>
      <c r="X20" s="4"/>
      <c r="Y20" s="4"/>
      <c r="Z20" s="4"/>
    </row>
    <row r="21" spans="1:26" ht="27.75" customHeight="1">
      <c r="A21" s="77"/>
      <c r="B21" s="78">
        <v>1</v>
      </c>
      <c r="C21" s="79" t="s">
        <v>159</v>
      </c>
      <c r="D21" s="4"/>
      <c r="E21" s="183" t="s">
        <v>160</v>
      </c>
      <c r="F21" s="4"/>
      <c r="G21" s="4"/>
      <c r="H21" s="4"/>
      <c r="I21" s="4"/>
      <c r="J21" s="4"/>
      <c r="K21" s="4"/>
      <c r="L21" s="4"/>
      <c r="M21" s="4"/>
      <c r="N21" s="4"/>
      <c r="O21" s="4"/>
      <c r="P21" s="4"/>
      <c r="Q21" s="4"/>
      <c r="R21" s="4"/>
      <c r="S21" s="4"/>
      <c r="T21" s="4"/>
      <c r="U21" s="4"/>
      <c r="V21" s="4"/>
      <c r="W21" s="4"/>
      <c r="X21" s="4"/>
      <c r="Y21" s="4"/>
      <c r="Z21" s="4"/>
    </row>
    <row r="22" spans="1:26" ht="29.25" customHeight="1">
      <c r="A22" s="77"/>
      <c r="B22" s="78">
        <v>2</v>
      </c>
      <c r="C22" s="79" t="s">
        <v>161</v>
      </c>
      <c r="D22" s="4"/>
      <c r="E22" s="183" t="s">
        <v>162</v>
      </c>
      <c r="F22" s="4"/>
      <c r="G22" s="4"/>
      <c r="H22" s="4"/>
      <c r="I22" s="4"/>
      <c r="J22" s="4"/>
      <c r="K22" s="4"/>
      <c r="L22" s="4"/>
      <c r="M22" s="4"/>
      <c r="N22" s="4"/>
      <c r="O22" s="4"/>
      <c r="P22" s="4"/>
      <c r="Q22" s="4"/>
      <c r="R22" s="4"/>
      <c r="S22" s="4"/>
      <c r="T22" s="4"/>
      <c r="U22" s="4"/>
      <c r="V22" s="4"/>
      <c r="W22" s="4"/>
      <c r="X22" s="4"/>
      <c r="Y22" s="4"/>
      <c r="Z22" s="4"/>
    </row>
    <row r="23" spans="1:26" ht="15" customHeight="1">
      <c r="A23" s="133" t="s">
        <v>64</v>
      </c>
      <c r="B23" s="134"/>
      <c r="C23" s="135" t="s">
        <v>65</v>
      </c>
      <c r="D23" s="4"/>
      <c r="E23" s="182"/>
      <c r="F23" s="4"/>
      <c r="G23" s="4"/>
      <c r="H23" s="4"/>
      <c r="I23" s="4"/>
      <c r="J23" s="4"/>
      <c r="K23" s="4"/>
      <c r="L23" s="4"/>
      <c r="M23" s="4"/>
      <c r="N23" s="4"/>
      <c r="O23" s="4"/>
      <c r="P23" s="4"/>
      <c r="Q23" s="4"/>
      <c r="R23" s="4"/>
      <c r="S23" s="4"/>
      <c r="T23" s="4"/>
      <c r="U23" s="4"/>
      <c r="V23" s="4"/>
      <c r="W23" s="4"/>
      <c r="X23" s="4"/>
      <c r="Y23" s="4"/>
      <c r="Z23" s="4"/>
    </row>
    <row r="24" spans="1:26" ht="53.25" customHeight="1">
      <c r="A24" s="77"/>
      <c r="B24" s="78">
        <v>1</v>
      </c>
      <c r="C24" s="79" t="s">
        <v>163</v>
      </c>
      <c r="D24" s="4"/>
      <c r="E24" s="183" t="s">
        <v>164</v>
      </c>
      <c r="F24" s="4"/>
      <c r="G24" s="4"/>
      <c r="H24" s="4"/>
      <c r="I24" s="4"/>
      <c r="J24" s="4"/>
      <c r="K24" s="4"/>
      <c r="L24" s="4"/>
      <c r="M24" s="4"/>
      <c r="N24" s="4"/>
      <c r="O24" s="4"/>
      <c r="P24" s="4"/>
      <c r="Q24" s="4"/>
      <c r="R24" s="4"/>
      <c r="S24" s="4"/>
      <c r="T24" s="4"/>
      <c r="U24" s="4"/>
      <c r="V24" s="4"/>
      <c r="W24" s="4"/>
      <c r="X24" s="4"/>
      <c r="Y24" s="4"/>
      <c r="Z24" s="4"/>
    </row>
    <row r="25" spans="1:26" ht="47.4" customHeight="1">
      <c r="A25" s="77"/>
      <c r="B25" s="78">
        <v>2</v>
      </c>
      <c r="C25" s="79" t="s">
        <v>165</v>
      </c>
      <c r="D25" s="4"/>
      <c r="E25" s="183" t="s">
        <v>166</v>
      </c>
      <c r="F25" s="4"/>
      <c r="G25" s="4"/>
      <c r="H25" s="4"/>
      <c r="I25" s="4"/>
      <c r="J25" s="4"/>
      <c r="K25" s="4"/>
      <c r="L25" s="4"/>
      <c r="M25" s="4"/>
      <c r="N25" s="4"/>
      <c r="O25" s="4"/>
      <c r="P25" s="4"/>
      <c r="Q25" s="4"/>
      <c r="R25" s="4"/>
      <c r="S25" s="4"/>
      <c r="T25" s="4"/>
      <c r="U25" s="4"/>
      <c r="V25" s="4"/>
      <c r="W25" s="4"/>
      <c r="X25" s="4"/>
      <c r="Y25" s="4"/>
      <c r="Z25" s="4"/>
    </row>
    <row r="26" spans="1:26" ht="63" customHeight="1">
      <c r="A26" s="77"/>
      <c r="B26" s="78">
        <v>3</v>
      </c>
      <c r="C26" s="80" t="s">
        <v>167</v>
      </c>
      <c r="D26" s="4"/>
      <c r="E26" s="183" t="s">
        <v>168</v>
      </c>
      <c r="F26" s="4"/>
      <c r="G26" s="4"/>
      <c r="H26" s="4"/>
      <c r="I26" s="4"/>
      <c r="J26" s="4"/>
      <c r="K26" s="4"/>
      <c r="L26" s="4"/>
      <c r="M26" s="4"/>
      <c r="N26" s="4"/>
      <c r="O26" s="4"/>
      <c r="P26" s="4"/>
      <c r="Q26" s="4"/>
      <c r="R26" s="4"/>
      <c r="S26" s="4"/>
      <c r="T26" s="4"/>
      <c r="U26" s="4"/>
      <c r="V26" s="4"/>
      <c r="W26" s="4"/>
      <c r="X26" s="4"/>
      <c r="Y26" s="4"/>
      <c r="Z26" s="4"/>
    </row>
    <row r="27" spans="1:26" ht="15" customHeight="1">
      <c r="A27" s="133" t="s">
        <v>71</v>
      </c>
      <c r="B27" s="134"/>
      <c r="C27" s="135" t="s">
        <v>72</v>
      </c>
      <c r="D27" s="4"/>
      <c r="E27" s="182"/>
      <c r="F27" s="4"/>
      <c r="G27" s="4"/>
      <c r="H27" s="4"/>
      <c r="I27" s="4"/>
      <c r="J27" s="4"/>
      <c r="K27" s="4"/>
      <c r="L27" s="4"/>
      <c r="M27" s="4"/>
      <c r="N27" s="4"/>
      <c r="O27" s="4"/>
      <c r="P27" s="4"/>
      <c r="Q27" s="4"/>
      <c r="R27" s="4"/>
      <c r="S27" s="4"/>
      <c r="T27" s="4"/>
      <c r="U27" s="4"/>
      <c r="V27" s="4"/>
      <c r="W27" s="4"/>
      <c r="X27" s="4"/>
      <c r="Y27" s="4"/>
      <c r="Z27" s="4"/>
    </row>
    <row r="28" spans="1:26" ht="116.4" customHeight="1">
      <c r="A28" s="77"/>
      <c r="B28" s="78">
        <v>1</v>
      </c>
      <c r="C28" s="79" t="s">
        <v>169</v>
      </c>
      <c r="D28" s="4"/>
      <c r="E28" s="183" t="s">
        <v>170</v>
      </c>
      <c r="F28" s="4"/>
      <c r="G28" s="4"/>
      <c r="H28" s="4"/>
      <c r="I28" s="4"/>
      <c r="J28" s="4"/>
      <c r="K28" s="4"/>
      <c r="L28" s="4"/>
      <c r="M28" s="4"/>
      <c r="N28" s="4"/>
      <c r="O28" s="4"/>
      <c r="P28" s="4"/>
      <c r="Q28" s="4"/>
      <c r="R28" s="4"/>
      <c r="S28" s="4"/>
      <c r="T28" s="4"/>
      <c r="U28" s="4"/>
      <c r="V28" s="4"/>
      <c r="W28" s="4"/>
      <c r="X28" s="4"/>
      <c r="Y28" s="4"/>
      <c r="Z28" s="4"/>
    </row>
    <row r="29" spans="1:26" ht="15" customHeight="1">
      <c r="A29" s="77"/>
      <c r="B29" s="78">
        <v>2</v>
      </c>
      <c r="C29" s="79" t="s">
        <v>171</v>
      </c>
      <c r="D29" s="4"/>
      <c r="E29" s="183" t="s">
        <v>172</v>
      </c>
      <c r="F29" s="4"/>
      <c r="G29" s="4"/>
      <c r="H29" s="4"/>
      <c r="I29" s="4"/>
      <c r="J29" s="4"/>
      <c r="K29" s="4"/>
      <c r="L29" s="4"/>
      <c r="M29" s="4"/>
      <c r="N29" s="4"/>
      <c r="O29" s="4"/>
      <c r="P29" s="4"/>
      <c r="Q29" s="4"/>
      <c r="R29" s="4"/>
      <c r="S29" s="4"/>
      <c r="T29" s="4"/>
      <c r="U29" s="4"/>
      <c r="V29" s="4"/>
      <c r="W29" s="4"/>
      <c r="X29" s="4"/>
      <c r="Y29" s="4"/>
      <c r="Z29" s="4"/>
    </row>
    <row r="30" spans="1:26" ht="38.25" customHeight="1">
      <c r="A30" s="77"/>
      <c r="B30" s="78">
        <v>3</v>
      </c>
      <c r="C30" s="79" t="s">
        <v>173</v>
      </c>
      <c r="D30" s="4"/>
      <c r="E30" s="183" t="s">
        <v>174</v>
      </c>
      <c r="F30" s="4"/>
      <c r="G30" s="4"/>
      <c r="H30" s="4"/>
      <c r="I30" s="4"/>
      <c r="J30" s="4"/>
      <c r="K30" s="4"/>
      <c r="L30" s="4"/>
      <c r="M30" s="4"/>
      <c r="N30" s="4"/>
      <c r="O30" s="4"/>
      <c r="P30" s="4"/>
      <c r="Q30" s="4"/>
      <c r="R30" s="4"/>
      <c r="S30" s="4"/>
      <c r="T30" s="4"/>
      <c r="U30" s="4"/>
      <c r="V30" s="4"/>
      <c r="W30" s="4"/>
      <c r="X30" s="4"/>
      <c r="Y30" s="4"/>
      <c r="Z30" s="4"/>
    </row>
    <row r="31" spans="1:26" ht="54.6" customHeight="1">
      <c r="A31" s="77"/>
      <c r="B31" s="78">
        <v>4</v>
      </c>
      <c r="C31" s="79" t="s">
        <v>175</v>
      </c>
      <c r="D31" s="4"/>
      <c r="E31" s="183" t="s">
        <v>176</v>
      </c>
      <c r="F31" s="4"/>
      <c r="G31" s="4"/>
      <c r="H31" s="4"/>
      <c r="I31" s="4"/>
      <c r="J31" s="4"/>
      <c r="K31" s="4"/>
      <c r="L31" s="4"/>
      <c r="M31" s="4"/>
      <c r="N31" s="4"/>
      <c r="O31" s="4"/>
      <c r="P31" s="4"/>
      <c r="Q31" s="4"/>
      <c r="R31" s="4"/>
      <c r="S31" s="4"/>
      <c r="T31" s="4"/>
      <c r="U31" s="4"/>
      <c r="V31" s="4"/>
      <c r="W31" s="4"/>
      <c r="X31" s="4"/>
      <c r="Y31" s="4"/>
      <c r="Z31" s="4"/>
    </row>
    <row r="32" spans="1:26" ht="15" customHeight="1">
      <c r="A32" s="77"/>
      <c r="B32" s="78">
        <v>5</v>
      </c>
      <c r="C32" s="79" t="s">
        <v>177</v>
      </c>
      <c r="D32" s="4"/>
      <c r="E32" s="183" t="s">
        <v>178</v>
      </c>
      <c r="F32" s="4"/>
      <c r="G32" s="4"/>
      <c r="H32" s="4"/>
      <c r="I32" s="4"/>
      <c r="J32" s="4"/>
      <c r="K32" s="4"/>
      <c r="L32" s="4"/>
      <c r="M32" s="4"/>
      <c r="N32" s="4"/>
      <c r="O32" s="4"/>
      <c r="P32" s="4"/>
      <c r="Q32" s="4"/>
      <c r="R32" s="4"/>
      <c r="S32" s="4"/>
      <c r="T32" s="4"/>
      <c r="U32" s="4"/>
      <c r="V32" s="4"/>
      <c r="W32" s="4"/>
      <c r="X32" s="4"/>
      <c r="Y32" s="4"/>
      <c r="Z32" s="4"/>
    </row>
    <row r="33" spans="1:26" ht="15" customHeight="1">
      <c r="A33" s="133" t="s">
        <v>82</v>
      </c>
      <c r="B33" s="134"/>
      <c r="C33" s="135" t="s">
        <v>83</v>
      </c>
      <c r="D33" s="4"/>
      <c r="E33" s="182"/>
      <c r="F33" s="4"/>
      <c r="G33" s="4"/>
      <c r="H33" s="4"/>
      <c r="I33" s="4"/>
      <c r="J33" s="4"/>
      <c r="K33" s="4"/>
      <c r="L33" s="4"/>
      <c r="M33" s="4"/>
      <c r="N33" s="4"/>
      <c r="O33" s="4"/>
      <c r="P33" s="4"/>
      <c r="Q33" s="4"/>
      <c r="R33" s="4"/>
      <c r="S33" s="4"/>
      <c r="T33" s="4"/>
      <c r="U33" s="4"/>
      <c r="V33" s="4"/>
      <c r="W33" s="4"/>
      <c r="X33" s="4"/>
      <c r="Y33" s="4"/>
      <c r="Z33" s="4"/>
    </row>
    <row r="34" spans="1:26" ht="41.25" customHeight="1">
      <c r="A34" s="77"/>
      <c r="B34" s="78">
        <v>1</v>
      </c>
      <c r="C34" s="79" t="s">
        <v>179</v>
      </c>
      <c r="D34" s="4"/>
      <c r="E34" s="183" t="s">
        <v>180</v>
      </c>
      <c r="F34" s="4"/>
      <c r="G34" s="4"/>
      <c r="H34" s="4"/>
      <c r="I34" s="4"/>
      <c r="J34" s="4"/>
      <c r="K34" s="4"/>
      <c r="L34" s="4"/>
      <c r="M34" s="4"/>
      <c r="N34" s="4"/>
      <c r="O34" s="4"/>
      <c r="P34" s="4"/>
      <c r="Q34" s="4"/>
      <c r="R34" s="4"/>
      <c r="S34" s="4"/>
      <c r="T34" s="4"/>
      <c r="U34" s="4"/>
      <c r="V34" s="4"/>
      <c r="W34" s="4"/>
      <c r="X34" s="4"/>
      <c r="Y34" s="4"/>
      <c r="Z34" s="4"/>
    </row>
    <row r="35" spans="1:26" ht="35.25" customHeight="1">
      <c r="A35" s="77"/>
      <c r="B35" s="78">
        <v>2</v>
      </c>
      <c r="C35" s="79" t="s">
        <v>181</v>
      </c>
      <c r="D35" s="4"/>
      <c r="E35" s="183" t="s">
        <v>182</v>
      </c>
      <c r="F35" s="4"/>
      <c r="G35" s="4"/>
      <c r="H35" s="4"/>
      <c r="I35" s="4"/>
      <c r="J35" s="4"/>
      <c r="K35" s="4"/>
      <c r="L35" s="4"/>
      <c r="M35" s="4"/>
      <c r="N35" s="4"/>
      <c r="O35" s="4"/>
      <c r="P35" s="4"/>
      <c r="Q35" s="4"/>
      <c r="R35" s="4"/>
      <c r="S35" s="4"/>
      <c r="T35" s="4"/>
      <c r="U35" s="4"/>
      <c r="V35" s="4"/>
      <c r="W35" s="4"/>
      <c r="X35" s="4"/>
      <c r="Y35" s="4"/>
      <c r="Z35" s="4"/>
    </row>
    <row r="36" spans="1:26" ht="42" customHeight="1">
      <c r="A36" s="77"/>
      <c r="B36" s="78">
        <v>3</v>
      </c>
      <c r="C36" s="79" t="s">
        <v>183</v>
      </c>
      <c r="D36" s="4"/>
      <c r="E36" s="184" t="s">
        <v>184</v>
      </c>
      <c r="F36" s="4"/>
      <c r="G36" s="4"/>
      <c r="H36" s="4"/>
      <c r="I36" s="4"/>
      <c r="J36" s="4"/>
      <c r="K36" s="4"/>
      <c r="L36" s="4"/>
      <c r="M36" s="4"/>
      <c r="N36" s="4"/>
      <c r="O36" s="4"/>
      <c r="P36" s="4"/>
      <c r="Q36" s="4"/>
      <c r="R36" s="4"/>
      <c r="S36" s="4"/>
      <c r="T36" s="4"/>
      <c r="U36" s="4"/>
      <c r="V36" s="4"/>
      <c r="W36" s="4"/>
      <c r="X36" s="4"/>
      <c r="Y36" s="4"/>
      <c r="Z36" s="4"/>
    </row>
    <row r="37" spans="1:26" ht="40.5" customHeight="1">
      <c r="A37" s="77"/>
      <c r="B37" s="78">
        <v>4</v>
      </c>
      <c r="C37" s="79" t="s">
        <v>185</v>
      </c>
      <c r="D37" s="4"/>
      <c r="E37" s="183" t="s">
        <v>186</v>
      </c>
      <c r="F37" s="4"/>
      <c r="G37" s="4"/>
      <c r="H37" s="4"/>
      <c r="I37" s="4"/>
      <c r="J37" s="4"/>
      <c r="K37" s="4"/>
      <c r="L37" s="4"/>
      <c r="M37" s="4"/>
      <c r="N37" s="4"/>
      <c r="O37" s="4"/>
      <c r="P37" s="4"/>
      <c r="Q37" s="4"/>
      <c r="R37" s="4"/>
      <c r="S37" s="4"/>
      <c r="T37" s="4"/>
      <c r="U37" s="4"/>
      <c r="V37" s="4"/>
      <c r="W37" s="4"/>
      <c r="X37" s="4"/>
      <c r="Y37" s="4"/>
      <c r="Z37" s="4"/>
    </row>
    <row r="38" spans="1:26" ht="15" customHeight="1">
      <c r="A38" s="133" t="s">
        <v>90</v>
      </c>
      <c r="B38" s="134"/>
      <c r="C38" s="135" t="s">
        <v>91</v>
      </c>
      <c r="D38" s="4"/>
      <c r="E38" s="182"/>
      <c r="F38" s="4"/>
      <c r="G38" s="4"/>
      <c r="H38" s="4"/>
      <c r="I38" s="4"/>
      <c r="J38" s="4"/>
      <c r="K38" s="4"/>
      <c r="L38" s="4"/>
      <c r="M38" s="4"/>
      <c r="N38" s="4"/>
      <c r="O38" s="4"/>
      <c r="P38" s="4"/>
      <c r="Q38" s="4"/>
      <c r="R38" s="4"/>
      <c r="S38" s="4"/>
      <c r="T38" s="4"/>
      <c r="U38" s="4"/>
      <c r="V38" s="4"/>
      <c r="W38" s="4"/>
      <c r="X38" s="4"/>
      <c r="Y38" s="4"/>
      <c r="Z38" s="4"/>
    </row>
    <row r="39" spans="1:26" ht="16.5" customHeight="1">
      <c r="A39" s="77"/>
      <c r="B39" s="78">
        <v>1</v>
      </c>
      <c r="C39" s="79" t="s">
        <v>187</v>
      </c>
      <c r="D39" s="4"/>
      <c r="E39" s="183" t="s">
        <v>188</v>
      </c>
      <c r="F39" s="4"/>
      <c r="G39" s="4"/>
      <c r="H39" s="4"/>
      <c r="I39" s="4"/>
      <c r="J39" s="4"/>
      <c r="K39" s="4"/>
      <c r="L39" s="4"/>
      <c r="M39" s="4"/>
      <c r="N39" s="4"/>
      <c r="O39" s="4"/>
      <c r="P39" s="4"/>
      <c r="Q39" s="4"/>
      <c r="R39" s="4"/>
      <c r="S39" s="4"/>
      <c r="T39" s="4"/>
      <c r="U39" s="4"/>
      <c r="V39" s="4"/>
      <c r="W39" s="4"/>
      <c r="X39" s="4"/>
      <c r="Y39" s="4"/>
      <c r="Z39" s="4"/>
    </row>
    <row r="40" spans="1:26" ht="51.75" customHeight="1">
      <c r="A40" s="77"/>
      <c r="B40" s="78">
        <v>2</v>
      </c>
      <c r="C40" s="79" t="s">
        <v>189</v>
      </c>
      <c r="D40" s="4"/>
      <c r="E40" s="183" t="s">
        <v>190</v>
      </c>
      <c r="F40" s="4"/>
      <c r="G40" s="4"/>
      <c r="H40" s="4"/>
      <c r="I40" s="4"/>
      <c r="J40" s="4"/>
      <c r="K40" s="4"/>
      <c r="L40" s="4"/>
      <c r="M40" s="4"/>
      <c r="N40" s="4"/>
      <c r="O40" s="4"/>
      <c r="P40" s="4"/>
      <c r="Q40" s="4"/>
      <c r="R40" s="4"/>
      <c r="S40" s="4"/>
      <c r="T40" s="4"/>
      <c r="U40" s="4"/>
      <c r="V40" s="4"/>
      <c r="W40" s="4"/>
      <c r="X40" s="4"/>
      <c r="Y40" s="4"/>
      <c r="Z40" s="4"/>
    </row>
    <row r="41" spans="1:26" ht="15" customHeight="1">
      <c r="A41" s="133" t="s">
        <v>94</v>
      </c>
      <c r="B41" s="134"/>
      <c r="C41" s="135" t="s">
        <v>95</v>
      </c>
      <c r="D41" s="4"/>
      <c r="E41" s="182"/>
      <c r="F41" s="4"/>
      <c r="G41" s="4"/>
      <c r="H41" s="4"/>
      <c r="I41" s="4"/>
      <c r="J41" s="4"/>
      <c r="K41" s="4"/>
      <c r="L41" s="4"/>
      <c r="M41" s="4"/>
      <c r="N41" s="4"/>
      <c r="O41" s="4"/>
      <c r="P41" s="4"/>
      <c r="Q41" s="4"/>
      <c r="R41" s="4"/>
      <c r="S41" s="4"/>
      <c r="T41" s="4"/>
      <c r="U41" s="4"/>
      <c r="V41" s="4"/>
      <c r="W41" s="4"/>
      <c r="X41" s="4"/>
      <c r="Y41" s="4"/>
      <c r="Z41" s="4"/>
    </row>
    <row r="42" spans="1:26" ht="15" customHeight="1">
      <c r="A42" s="77"/>
      <c r="B42" s="78">
        <v>1</v>
      </c>
      <c r="C42" s="79" t="s">
        <v>191</v>
      </c>
      <c r="D42" s="4"/>
      <c r="E42" s="183" t="s">
        <v>192</v>
      </c>
      <c r="F42" s="4"/>
      <c r="G42" s="4"/>
      <c r="H42" s="4"/>
      <c r="I42" s="4"/>
      <c r="J42" s="4"/>
      <c r="K42" s="4"/>
      <c r="L42" s="4"/>
      <c r="M42" s="4"/>
      <c r="N42" s="4"/>
      <c r="O42" s="4"/>
      <c r="P42" s="4"/>
      <c r="Q42" s="4"/>
      <c r="R42" s="4"/>
      <c r="S42" s="4"/>
      <c r="T42" s="4"/>
      <c r="U42" s="4"/>
      <c r="V42" s="4"/>
      <c r="W42" s="4"/>
      <c r="X42" s="4"/>
      <c r="Y42" s="4"/>
      <c r="Z42" s="4"/>
    </row>
    <row r="43" spans="1:26" ht="62.25" customHeight="1">
      <c r="A43" s="77"/>
      <c r="B43" s="78">
        <v>2</v>
      </c>
      <c r="C43" s="79" t="s">
        <v>193</v>
      </c>
      <c r="D43" s="4"/>
      <c r="E43" s="183" t="s">
        <v>194</v>
      </c>
      <c r="F43" s="4"/>
      <c r="G43" s="4"/>
      <c r="H43" s="4"/>
      <c r="I43" s="4"/>
      <c r="J43" s="4"/>
      <c r="K43" s="4"/>
      <c r="L43" s="4"/>
      <c r="M43" s="4"/>
      <c r="N43" s="4"/>
      <c r="O43" s="4"/>
      <c r="P43" s="4"/>
      <c r="Q43" s="4"/>
      <c r="R43" s="4"/>
      <c r="S43" s="4"/>
      <c r="T43" s="4"/>
      <c r="U43" s="4"/>
      <c r="V43" s="4"/>
      <c r="W43" s="4"/>
      <c r="X43" s="4"/>
      <c r="Y43" s="4"/>
      <c r="Z43" s="4"/>
    </row>
    <row r="44" spans="1:26" ht="17.25" customHeight="1">
      <c r="A44" s="133" t="s">
        <v>96</v>
      </c>
      <c r="B44" s="134"/>
      <c r="C44" s="135" t="s">
        <v>97</v>
      </c>
      <c r="D44" s="4"/>
      <c r="E44" s="182"/>
      <c r="F44" s="4"/>
      <c r="G44" s="4"/>
      <c r="H44" s="4"/>
      <c r="I44" s="4"/>
      <c r="J44" s="4"/>
      <c r="K44" s="4"/>
      <c r="L44" s="4"/>
      <c r="M44" s="4"/>
      <c r="N44" s="4"/>
      <c r="O44" s="4"/>
      <c r="P44" s="4"/>
      <c r="Q44" s="4"/>
      <c r="R44" s="4"/>
      <c r="S44" s="4"/>
      <c r="T44" s="4"/>
      <c r="U44" s="4"/>
      <c r="V44" s="4"/>
      <c r="W44" s="4"/>
      <c r="X44" s="4"/>
      <c r="Y44" s="4"/>
      <c r="Z44" s="4"/>
    </row>
    <row r="45" spans="1:26" ht="30" customHeight="1">
      <c r="A45" s="77"/>
      <c r="B45" s="78">
        <v>1</v>
      </c>
      <c r="C45" s="79" t="s">
        <v>195</v>
      </c>
      <c r="D45" s="4"/>
      <c r="E45" s="183" t="s">
        <v>196</v>
      </c>
      <c r="F45" s="4"/>
      <c r="G45" s="4"/>
      <c r="H45" s="4"/>
      <c r="I45" s="4"/>
      <c r="J45" s="4"/>
      <c r="K45" s="4"/>
      <c r="L45" s="4"/>
      <c r="M45" s="4"/>
      <c r="N45" s="4"/>
      <c r="O45" s="4"/>
      <c r="P45" s="4"/>
      <c r="Q45" s="4"/>
      <c r="R45" s="4"/>
      <c r="S45" s="4"/>
      <c r="T45" s="4"/>
      <c r="U45" s="4"/>
      <c r="V45" s="4"/>
      <c r="W45" s="4"/>
      <c r="X45" s="4"/>
      <c r="Y45" s="4"/>
      <c r="Z45" s="4"/>
    </row>
    <row r="46" spans="1:26" ht="45" customHeight="1">
      <c r="A46" s="77"/>
      <c r="B46" s="78">
        <v>2</v>
      </c>
      <c r="C46" s="79" t="s">
        <v>197</v>
      </c>
      <c r="D46" s="4"/>
      <c r="E46" s="183" t="s">
        <v>198</v>
      </c>
      <c r="F46" s="4"/>
      <c r="G46" s="4"/>
      <c r="H46" s="4"/>
      <c r="I46" s="4"/>
      <c r="J46" s="4"/>
      <c r="K46" s="4"/>
      <c r="L46" s="4"/>
      <c r="M46" s="4"/>
      <c r="N46" s="4"/>
      <c r="O46" s="4"/>
      <c r="P46" s="4"/>
      <c r="Q46" s="4"/>
      <c r="R46" s="4"/>
      <c r="S46" s="4"/>
      <c r="T46" s="4"/>
      <c r="U46" s="4"/>
      <c r="V46" s="4"/>
      <c r="W46" s="4"/>
      <c r="X46" s="4"/>
      <c r="Y46" s="4"/>
      <c r="Z46" s="4"/>
    </row>
    <row r="47" spans="1:26" ht="15" customHeight="1">
      <c r="A47" s="133" t="s">
        <v>98</v>
      </c>
      <c r="B47" s="134"/>
      <c r="C47" s="135" t="s">
        <v>99</v>
      </c>
      <c r="D47" s="4"/>
      <c r="E47" s="182"/>
      <c r="F47" s="4"/>
      <c r="G47" s="4"/>
      <c r="H47" s="4"/>
      <c r="I47" s="4"/>
      <c r="J47" s="4"/>
      <c r="K47" s="4"/>
      <c r="L47" s="4"/>
      <c r="M47" s="4"/>
      <c r="N47" s="4"/>
      <c r="O47" s="4"/>
      <c r="P47" s="4"/>
      <c r="Q47" s="4"/>
      <c r="R47" s="4"/>
      <c r="S47" s="4"/>
      <c r="T47" s="4"/>
      <c r="U47" s="4"/>
      <c r="V47" s="4"/>
      <c r="W47" s="4"/>
      <c r="X47" s="4"/>
      <c r="Y47" s="4"/>
      <c r="Z47" s="4"/>
    </row>
    <row r="48" spans="1:26" ht="15" customHeight="1">
      <c r="A48" s="77"/>
      <c r="B48" s="78">
        <v>1</v>
      </c>
      <c r="C48" s="79" t="s">
        <v>199</v>
      </c>
      <c r="D48" s="4"/>
      <c r="E48" s="183" t="s">
        <v>200</v>
      </c>
      <c r="F48" s="4"/>
      <c r="G48" s="4"/>
      <c r="H48" s="4"/>
      <c r="I48" s="4"/>
      <c r="J48" s="4"/>
      <c r="K48" s="4"/>
      <c r="L48" s="4"/>
      <c r="M48" s="4"/>
      <c r="N48" s="4"/>
      <c r="O48" s="4"/>
      <c r="P48" s="4"/>
      <c r="Q48" s="4"/>
      <c r="R48" s="4"/>
      <c r="S48" s="4"/>
      <c r="T48" s="4"/>
      <c r="U48" s="4"/>
      <c r="V48" s="4"/>
      <c r="W48" s="4"/>
      <c r="X48" s="4"/>
      <c r="Y48" s="4"/>
      <c r="Z48" s="4"/>
    </row>
    <row r="49" spans="1:26" ht="15.75" customHeight="1">
      <c r="A49" s="77"/>
      <c r="B49" s="78">
        <v>2</v>
      </c>
      <c r="C49" s="79" t="s">
        <v>201</v>
      </c>
      <c r="D49" s="4"/>
      <c r="E49" s="183" t="s">
        <v>202</v>
      </c>
      <c r="F49" s="4"/>
      <c r="G49" s="4"/>
      <c r="H49" s="4"/>
      <c r="I49" s="4"/>
      <c r="J49" s="4"/>
      <c r="K49" s="4"/>
      <c r="L49" s="4"/>
      <c r="M49" s="4"/>
      <c r="N49" s="4"/>
      <c r="O49" s="4"/>
      <c r="P49" s="4"/>
      <c r="Q49" s="4"/>
      <c r="R49" s="4"/>
      <c r="S49" s="4"/>
      <c r="T49" s="4"/>
      <c r="U49" s="4"/>
      <c r="V49" s="4"/>
      <c r="W49" s="4"/>
      <c r="X49" s="4"/>
      <c r="Y49" s="4"/>
      <c r="Z49" s="4"/>
    </row>
    <row r="50" spans="1:26" ht="15.75" customHeight="1">
      <c r="A50" s="133" t="s">
        <v>100</v>
      </c>
      <c r="B50" s="134"/>
      <c r="C50" s="135" t="s">
        <v>101</v>
      </c>
      <c r="D50" s="4"/>
      <c r="E50" s="182"/>
      <c r="F50" s="4"/>
      <c r="G50" s="4"/>
      <c r="H50" s="4"/>
      <c r="I50" s="4"/>
      <c r="J50" s="4"/>
      <c r="K50" s="4"/>
      <c r="L50" s="4"/>
      <c r="M50" s="4"/>
      <c r="N50" s="4"/>
      <c r="O50" s="4"/>
      <c r="P50" s="4"/>
      <c r="Q50" s="4"/>
      <c r="R50" s="4"/>
      <c r="S50" s="4"/>
      <c r="T50" s="4"/>
      <c r="U50" s="4"/>
      <c r="V50" s="4"/>
      <c r="W50" s="4"/>
      <c r="X50" s="4"/>
      <c r="Y50" s="4"/>
      <c r="Z50" s="4"/>
    </row>
    <row r="51" spans="1:26" ht="15.75" customHeight="1">
      <c r="A51" s="77"/>
      <c r="B51" s="78">
        <v>1</v>
      </c>
      <c r="C51" s="79" t="s">
        <v>203</v>
      </c>
      <c r="D51" s="4"/>
      <c r="E51" s="183" t="s">
        <v>204</v>
      </c>
      <c r="F51" s="4"/>
      <c r="G51" s="4"/>
      <c r="H51" s="4"/>
      <c r="I51" s="4"/>
      <c r="J51" s="4"/>
      <c r="K51" s="4"/>
      <c r="L51" s="4"/>
      <c r="M51" s="4"/>
      <c r="N51" s="4"/>
      <c r="O51" s="4"/>
      <c r="P51" s="4"/>
      <c r="Q51" s="4"/>
      <c r="R51" s="4"/>
      <c r="S51" s="4"/>
      <c r="T51" s="4"/>
      <c r="U51" s="4"/>
      <c r="V51" s="4"/>
      <c r="W51" s="4"/>
      <c r="X51" s="4"/>
      <c r="Y51" s="4"/>
      <c r="Z51" s="4"/>
    </row>
    <row r="52" spans="1:26" ht="15.75" customHeight="1">
      <c r="A52" s="77"/>
      <c r="B52" s="78">
        <v>2</v>
      </c>
      <c r="C52" s="79" t="s">
        <v>205</v>
      </c>
      <c r="D52" s="4"/>
      <c r="E52" s="183" t="s">
        <v>206</v>
      </c>
      <c r="F52" s="4"/>
      <c r="G52" s="4"/>
      <c r="H52" s="4"/>
      <c r="I52" s="4"/>
      <c r="J52" s="4"/>
      <c r="K52" s="4"/>
      <c r="L52" s="4"/>
      <c r="M52" s="4"/>
      <c r="N52" s="4"/>
      <c r="O52" s="4"/>
      <c r="P52" s="4"/>
      <c r="Q52" s="4"/>
      <c r="R52" s="4"/>
      <c r="S52" s="4"/>
      <c r="T52" s="4"/>
      <c r="U52" s="4"/>
      <c r="V52" s="4"/>
      <c r="W52" s="4"/>
      <c r="X52" s="4"/>
      <c r="Y52" s="4"/>
      <c r="Z52" s="4"/>
    </row>
    <row r="53" spans="1:26" ht="15.75" customHeight="1">
      <c r="A53" s="133" t="s">
        <v>102</v>
      </c>
      <c r="B53" s="134"/>
      <c r="C53" s="135" t="s">
        <v>103</v>
      </c>
      <c r="D53" s="4"/>
      <c r="E53" s="182"/>
      <c r="F53" s="4"/>
      <c r="G53" s="4"/>
      <c r="H53" s="4"/>
      <c r="I53" s="4"/>
      <c r="J53" s="4"/>
      <c r="K53" s="4"/>
      <c r="L53" s="4"/>
      <c r="M53" s="4"/>
      <c r="N53" s="4"/>
      <c r="O53" s="4"/>
      <c r="P53" s="4"/>
      <c r="Q53" s="4"/>
      <c r="R53" s="4"/>
      <c r="S53" s="4"/>
      <c r="T53" s="4"/>
      <c r="U53" s="4"/>
      <c r="V53" s="4"/>
      <c r="W53" s="4"/>
      <c r="X53" s="4"/>
      <c r="Y53" s="4"/>
      <c r="Z53" s="4"/>
    </row>
    <row r="54" spans="1:26" ht="15.75" customHeight="1">
      <c r="A54" s="77"/>
      <c r="B54" s="78">
        <v>1</v>
      </c>
      <c r="C54" s="79" t="s">
        <v>207</v>
      </c>
      <c r="D54" s="4"/>
      <c r="E54" s="183" t="s">
        <v>208</v>
      </c>
      <c r="F54" s="4"/>
      <c r="G54" s="4"/>
      <c r="H54" s="4"/>
      <c r="I54" s="4"/>
      <c r="J54" s="4"/>
      <c r="K54" s="4"/>
      <c r="L54" s="4"/>
      <c r="M54" s="4"/>
      <c r="N54" s="4"/>
      <c r="O54" s="4"/>
      <c r="P54" s="4"/>
      <c r="Q54" s="4"/>
      <c r="R54" s="4"/>
      <c r="S54" s="4"/>
      <c r="T54" s="4"/>
      <c r="U54" s="4"/>
      <c r="V54" s="4"/>
      <c r="W54" s="4"/>
      <c r="X54" s="4"/>
      <c r="Y54" s="4"/>
      <c r="Z54" s="4"/>
    </row>
    <row r="55" spans="1:26" ht="15.75" customHeight="1">
      <c r="A55" s="133" t="s">
        <v>115</v>
      </c>
      <c r="B55" s="134"/>
      <c r="C55" s="135" t="s">
        <v>116</v>
      </c>
      <c r="D55" s="4"/>
      <c r="E55" s="182"/>
      <c r="F55" s="4"/>
      <c r="G55" s="4"/>
      <c r="H55" s="4"/>
      <c r="I55" s="4"/>
      <c r="J55" s="4"/>
      <c r="K55" s="4"/>
      <c r="L55" s="4"/>
      <c r="M55" s="4"/>
      <c r="N55" s="4"/>
      <c r="O55" s="4"/>
      <c r="P55" s="4"/>
      <c r="Q55" s="4"/>
      <c r="R55" s="4"/>
      <c r="S55" s="4"/>
      <c r="T55" s="4"/>
      <c r="U55" s="4"/>
      <c r="V55" s="4"/>
      <c r="W55" s="4"/>
      <c r="X55" s="4"/>
      <c r="Y55" s="4"/>
      <c r="Z55" s="4"/>
    </row>
    <row r="56" spans="1:26" ht="15.75" customHeight="1">
      <c r="A56" s="77"/>
      <c r="B56" s="78">
        <v>1</v>
      </c>
      <c r="C56" s="79" t="s">
        <v>209</v>
      </c>
      <c r="D56" s="4"/>
      <c r="E56" s="183" t="s">
        <v>158</v>
      </c>
      <c r="F56" s="4"/>
      <c r="G56" s="4"/>
      <c r="H56" s="4"/>
      <c r="I56" s="4"/>
      <c r="J56" s="4"/>
      <c r="K56" s="4"/>
      <c r="L56" s="4"/>
      <c r="M56" s="4"/>
      <c r="N56" s="4"/>
      <c r="O56" s="4"/>
      <c r="P56" s="4"/>
      <c r="Q56" s="4"/>
      <c r="R56" s="4"/>
      <c r="S56" s="4"/>
      <c r="T56" s="4"/>
      <c r="U56" s="4"/>
      <c r="V56" s="4"/>
      <c r="W56" s="4"/>
      <c r="X56" s="4"/>
      <c r="Y56" s="4"/>
      <c r="Z56" s="4"/>
    </row>
    <row r="57" spans="1:26" ht="15.75" customHeight="1">
      <c r="A57" s="77"/>
      <c r="B57" s="78">
        <v>2</v>
      </c>
      <c r="C57" s="79" t="s">
        <v>210</v>
      </c>
      <c r="D57" s="4"/>
      <c r="E57" s="183" t="s">
        <v>211</v>
      </c>
      <c r="F57" s="4"/>
      <c r="G57" s="4"/>
      <c r="H57" s="4"/>
      <c r="I57" s="4"/>
      <c r="J57" s="4"/>
      <c r="K57" s="4"/>
      <c r="L57" s="4"/>
      <c r="M57" s="4"/>
      <c r="N57" s="4"/>
      <c r="O57" s="4"/>
      <c r="P57" s="4"/>
      <c r="Q57" s="4"/>
      <c r="R57" s="4"/>
      <c r="S57" s="4"/>
      <c r="T57" s="4"/>
      <c r="U57" s="4"/>
      <c r="V57" s="4"/>
      <c r="W57" s="4"/>
      <c r="X57" s="4"/>
      <c r="Y57" s="4"/>
      <c r="Z57" s="4"/>
    </row>
    <row r="58" spans="1:26" ht="15.75" customHeight="1">
      <c r="A58" s="77"/>
      <c r="B58" s="78">
        <v>3</v>
      </c>
      <c r="C58" s="79" t="s">
        <v>212</v>
      </c>
      <c r="D58" s="4"/>
      <c r="E58" s="183" t="s">
        <v>213</v>
      </c>
      <c r="F58" s="4"/>
      <c r="G58" s="4"/>
      <c r="H58" s="4"/>
      <c r="I58" s="4"/>
      <c r="J58" s="4"/>
      <c r="K58" s="4"/>
      <c r="L58" s="4"/>
      <c r="M58" s="4"/>
      <c r="N58" s="4"/>
      <c r="O58" s="4"/>
      <c r="P58" s="4"/>
      <c r="Q58" s="4"/>
      <c r="R58" s="4"/>
      <c r="S58" s="4"/>
      <c r="T58" s="4"/>
      <c r="U58" s="4"/>
      <c r="V58" s="4"/>
      <c r="W58" s="4"/>
      <c r="X58" s="4"/>
      <c r="Y58" s="4"/>
      <c r="Z58" s="4"/>
    </row>
    <row r="59" spans="1:26" ht="15.75" customHeight="1">
      <c r="A59" s="136"/>
      <c r="B59" s="131"/>
      <c r="C59" s="137" t="s">
        <v>17</v>
      </c>
      <c r="D59" s="4"/>
      <c r="E59" s="185"/>
      <c r="F59" s="4"/>
      <c r="G59" s="4"/>
      <c r="H59" s="4"/>
      <c r="I59" s="4"/>
      <c r="J59" s="4"/>
      <c r="K59" s="4"/>
      <c r="L59" s="4"/>
      <c r="M59" s="4"/>
      <c r="N59" s="4"/>
      <c r="O59" s="4"/>
      <c r="P59" s="4"/>
      <c r="Q59" s="4"/>
      <c r="R59" s="4"/>
      <c r="S59" s="4"/>
      <c r="T59" s="4"/>
      <c r="U59" s="4"/>
      <c r="V59" s="4"/>
      <c r="W59" s="4"/>
      <c r="X59" s="4"/>
      <c r="Y59" s="4"/>
      <c r="Z59" s="4"/>
    </row>
    <row r="60" spans="1:26" ht="15.75" customHeight="1">
      <c r="A60" s="133" t="s">
        <v>122</v>
      </c>
      <c r="B60" s="134"/>
      <c r="C60" s="135" t="s">
        <v>123</v>
      </c>
      <c r="D60" s="4"/>
      <c r="E60" s="182"/>
      <c r="F60" s="4"/>
      <c r="G60" s="4"/>
      <c r="H60" s="4"/>
      <c r="I60" s="4"/>
      <c r="J60" s="4"/>
      <c r="K60" s="4"/>
      <c r="L60" s="4"/>
      <c r="M60" s="4"/>
      <c r="N60" s="4"/>
      <c r="O60" s="4"/>
      <c r="P60" s="4"/>
      <c r="Q60" s="4"/>
      <c r="R60" s="4"/>
      <c r="S60" s="4"/>
      <c r="T60" s="4"/>
      <c r="U60" s="4"/>
      <c r="V60" s="4"/>
      <c r="W60" s="4"/>
      <c r="X60" s="4"/>
      <c r="Y60" s="4"/>
      <c r="Z60" s="4"/>
    </row>
    <row r="61" spans="1:26" ht="39.75" customHeight="1">
      <c r="A61" s="77"/>
      <c r="B61" s="78">
        <v>1</v>
      </c>
      <c r="C61" s="79" t="s">
        <v>214</v>
      </c>
      <c r="D61" s="4"/>
      <c r="E61" s="183" t="s">
        <v>215</v>
      </c>
      <c r="F61" s="4"/>
      <c r="G61" s="4"/>
      <c r="H61" s="4"/>
      <c r="I61" s="4"/>
      <c r="J61" s="4"/>
      <c r="K61" s="4"/>
      <c r="L61" s="4"/>
      <c r="M61" s="4"/>
      <c r="N61" s="4"/>
      <c r="O61" s="4"/>
      <c r="P61" s="4"/>
      <c r="Q61" s="4"/>
      <c r="R61" s="4"/>
      <c r="S61" s="4"/>
      <c r="T61" s="4"/>
      <c r="U61" s="4"/>
      <c r="V61" s="4"/>
      <c r="W61" s="4"/>
      <c r="X61" s="4"/>
      <c r="Y61" s="4"/>
      <c r="Z61" s="4"/>
    </row>
    <row r="62" spans="1:26" ht="15.75" customHeight="1">
      <c r="A62" s="133" t="s">
        <v>126</v>
      </c>
      <c r="B62" s="134"/>
      <c r="C62" s="135" t="s">
        <v>127</v>
      </c>
      <c r="D62" s="4"/>
      <c r="E62" s="182"/>
      <c r="F62" s="4"/>
      <c r="G62" s="4"/>
      <c r="H62" s="4"/>
      <c r="I62" s="4"/>
      <c r="J62" s="4"/>
      <c r="K62" s="4"/>
      <c r="L62" s="4"/>
      <c r="M62" s="4"/>
      <c r="N62" s="4"/>
      <c r="O62" s="4"/>
      <c r="P62" s="4"/>
      <c r="Q62" s="4"/>
      <c r="R62" s="4"/>
      <c r="S62" s="4"/>
      <c r="T62" s="4"/>
      <c r="U62" s="4"/>
      <c r="V62" s="4"/>
      <c r="W62" s="4"/>
      <c r="X62" s="4"/>
      <c r="Y62" s="4"/>
      <c r="Z62" s="4"/>
    </row>
    <row r="63" spans="1:26" ht="15.75" customHeight="1">
      <c r="A63" s="77"/>
      <c r="B63" s="78">
        <v>1</v>
      </c>
      <c r="C63" s="79" t="s">
        <v>216</v>
      </c>
      <c r="D63" s="4"/>
      <c r="E63" s="183" t="s">
        <v>217</v>
      </c>
      <c r="F63" s="4"/>
      <c r="G63" s="4"/>
      <c r="H63" s="4"/>
      <c r="I63" s="4"/>
      <c r="J63" s="4"/>
      <c r="K63" s="4"/>
      <c r="L63" s="4"/>
      <c r="M63" s="4"/>
      <c r="N63" s="4"/>
      <c r="O63" s="4"/>
      <c r="P63" s="4"/>
      <c r="Q63" s="4"/>
      <c r="R63" s="4"/>
      <c r="S63" s="4"/>
      <c r="T63" s="4"/>
      <c r="U63" s="4"/>
      <c r="V63" s="4"/>
      <c r="W63" s="4"/>
      <c r="X63" s="4"/>
      <c r="Y63" s="4"/>
      <c r="Z63" s="4"/>
    </row>
    <row r="64" spans="1:26" ht="15.75" customHeight="1">
      <c r="A64" s="77"/>
      <c r="B64" s="78">
        <v>2</v>
      </c>
      <c r="C64" s="79" t="s">
        <v>218</v>
      </c>
      <c r="D64" s="4"/>
      <c r="E64" s="183" t="s">
        <v>219</v>
      </c>
      <c r="F64" s="4"/>
      <c r="G64" s="4"/>
      <c r="H64" s="4"/>
      <c r="I64" s="4"/>
      <c r="J64" s="4"/>
      <c r="K64" s="4"/>
      <c r="L64" s="4"/>
      <c r="M64" s="4"/>
      <c r="N64" s="4"/>
      <c r="O64" s="4"/>
      <c r="P64" s="4"/>
      <c r="Q64" s="4"/>
      <c r="R64" s="4"/>
      <c r="S64" s="4"/>
      <c r="T64" s="4"/>
      <c r="U64" s="4"/>
      <c r="V64" s="4"/>
      <c r="W64" s="4"/>
      <c r="X64" s="4"/>
      <c r="Y64" s="4"/>
      <c r="Z64" s="4"/>
    </row>
    <row r="65" spans="1:26" ht="15.75" customHeight="1">
      <c r="A65" s="77"/>
      <c r="B65" s="78">
        <v>3</v>
      </c>
      <c r="C65" s="79" t="s">
        <v>220</v>
      </c>
      <c r="D65" s="4"/>
      <c r="E65" s="183" t="s">
        <v>221</v>
      </c>
      <c r="F65" s="4"/>
      <c r="G65" s="4"/>
      <c r="H65" s="4"/>
      <c r="I65" s="4"/>
      <c r="J65" s="4"/>
      <c r="K65" s="4"/>
      <c r="L65" s="4"/>
      <c r="M65" s="4"/>
      <c r="N65" s="4"/>
      <c r="O65" s="4"/>
      <c r="P65" s="4"/>
      <c r="Q65" s="4"/>
      <c r="R65" s="4"/>
      <c r="S65" s="4"/>
      <c r="T65" s="4"/>
      <c r="U65" s="4"/>
      <c r="V65" s="4"/>
      <c r="W65" s="4"/>
      <c r="X65" s="4"/>
      <c r="Y65" s="4"/>
      <c r="Z65" s="4"/>
    </row>
    <row r="66" spans="1:26" ht="15.75" customHeight="1">
      <c r="A66" s="136"/>
      <c r="B66" s="131"/>
      <c r="C66" s="137" t="s">
        <v>130</v>
      </c>
      <c r="D66" s="4"/>
      <c r="E66" s="97"/>
      <c r="F66" s="4"/>
      <c r="G66" s="4"/>
      <c r="H66" s="4"/>
      <c r="I66" s="4"/>
      <c r="J66" s="4"/>
      <c r="K66" s="4"/>
      <c r="L66" s="4"/>
      <c r="M66" s="4"/>
      <c r="N66" s="4"/>
      <c r="O66" s="4"/>
      <c r="P66" s="4"/>
      <c r="Q66" s="4"/>
      <c r="R66" s="4"/>
      <c r="S66" s="4"/>
      <c r="T66" s="4"/>
      <c r="U66" s="4"/>
      <c r="V66" s="4"/>
      <c r="W66" s="4"/>
      <c r="X66" s="4"/>
      <c r="Y66" s="4"/>
      <c r="Z66" s="4"/>
    </row>
    <row r="67" spans="1:26" ht="15.75" customHeight="1">
      <c r="A67" s="22"/>
      <c r="B67" s="2"/>
      <c r="C67" s="3"/>
      <c r="D67" s="4"/>
      <c r="E67" s="24"/>
      <c r="F67" s="4"/>
      <c r="G67" s="4"/>
      <c r="H67" s="4"/>
      <c r="I67" s="4"/>
      <c r="J67" s="4"/>
      <c r="K67" s="4"/>
      <c r="L67" s="4"/>
      <c r="M67" s="4"/>
      <c r="N67" s="4"/>
      <c r="O67" s="4"/>
      <c r="P67" s="4"/>
      <c r="Q67" s="4"/>
      <c r="R67" s="4"/>
      <c r="S67" s="4"/>
      <c r="T67" s="4"/>
      <c r="U67" s="4"/>
      <c r="V67" s="4"/>
      <c r="W67" s="4"/>
      <c r="X67" s="4"/>
      <c r="Y67" s="4"/>
      <c r="Z67" s="4"/>
    </row>
    <row r="68" spans="1:26" ht="15.75" customHeight="1">
      <c r="A68" s="22"/>
      <c r="B68" s="2"/>
      <c r="C68" s="3"/>
      <c r="D68" s="4"/>
      <c r="E68" s="24"/>
      <c r="F68" s="4"/>
      <c r="G68" s="4"/>
      <c r="H68" s="4"/>
      <c r="I68" s="4"/>
      <c r="J68" s="4"/>
      <c r="K68" s="4"/>
      <c r="L68" s="4"/>
      <c r="M68" s="4"/>
      <c r="N68" s="4"/>
      <c r="O68" s="4"/>
      <c r="P68" s="4"/>
      <c r="Q68" s="4"/>
      <c r="R68" s="4"/>
      <c r="S68" s="4"/>
      <c r="T68" s="4"/>
      <c r="U68" s="4"/>
      <c r="V68" s="4"/>
      <c r="W68" s="4"/>
      <c r="X68" s="4"/>
      <c r="Y68" s="4"/>
      <c r="Z68" s="4"/>
    </row>
    <row r="69" spans="1:26" ht="15.75" customHeight="1">
      <c r="A69" s="1"/>
      <c r="B69" s="2"/>
      <c r="C69" s="1"/>
      <c r="D69" s="4"/>
      <c r="E69" s="24"/>
      <c r="F69" s="4"/>
      <c r="G69" s="4"/>
      <c r="H69" s="4"/>
      <c r="I69" s="4"/>
      <c r="J69" s="4"/>
      <c r="K69" s="4"/>
      <c r="L69" s="4"/>
      <c r="M69" s="4"/>
      <c r="N69" s="4"/>
      <c r="O69" s="4"/>
      <c r="P69" s="4"/>
      <c r="Q69" s="4"/>
      <c r="R69" s="4"/>
      <c r="S69" s="4"/>
      <c r="T69" s="4"/>
      <c r="U69" s="4"/>
      <c r="V69" s="4"/>
      <c r="W69" s="4"/>
      <c r="X69" s="4"/>
      <c r="Y69" s="4"/>
      <c r="Z69" s="4"/>
    </row>
    <row r="70" spans="1:26" ht="15.75" customHeight="1">
      <c r="A70" s="1"/>
      <c r="B70" s="2"/>
      <c r="C70" s="1"/>
      <c r="D70" s="4"/>
      <c r="E70" s="24"/>
      <c r="F70" s="4"/>
      <c r="G70" s="4"/>
      <c r="H70" s="4"/>
      <c r="I70" s="4"/>
      <c r="J70" s="4"/>
      <c r="K70" s="4"/>
      <c r="L70" s="4"/>
      <c r="M70" s="4"/>
      <c r="N70" s="4"/>
      <c r="O70" s="4"/>
      <c r="P70" s="4"/>
      <c r="Q70" s="4"/>
      <c r="R70" s="4"/>
      <c r="S70" s="4"/>
      <c r="T70" s="4"/>
      <c r="U70" s="4"/>
      <c r="V70" s="4"/>
      <c r="W70" s="4"/>
      <c r="X70" s="4"/>
      <c r="Y70" s="4"/>
      <c r="Z70" s="4"/>
    </row>
    <row r="71" spans="1:26" ht="15.75" customHeight="1">
      <c r="A71" s="1"/>
      <c r="B71" s="2"/>
      <c r="C71" s="1"/>
      <c r="D71" s="4"/>
      <c r="E71" s="24"/>
      <c r="F71" s="4"/>
      <c r="G71" s="4"/>
      <c r="H71" s="4"/>
      <c r="I71" s="4"/>
      <c r="J71" s="4"/>
      <c r="K71" s="4"/>
      <c r="L71" s="4"/>
      <c r="M71" s="4"/>
      <c r="N71" s="4"/>
      <c r="O71" s="4"/>
      <c r="P71" s="4"/>
      <c r="Q71" s="4"/>
      <c r="R71" s="4"/>
      <c r="S71" s="4"/>
      <c r="T71" s="4"/>
      <c r="U71" s="4"/>
      <c r="V71" s="4"/>
      <c r="W71" s="4"/>
      <c r="X71" s="4"/>
      <c r="Y71" s="4"/>
      <c r="Z71" s="4"/>
    </row>
    <row r="72" spans="1:26" ht="15.75" customHeight="1">
      <c r="A72" s="1"/>
      <c r="B72" s="2"/>
      <c r="C72" s="1"/>
      <c r="D72" s="4"/>
      <c r="E72" s="24"/>
      <c r="F72" s="4"/>
      <c r="G72" s="4"/>
      <c r="H72" s="4"/>
      <c r="I72" s="4"/>
      <c r="J72" s="4"/>
      <c r="K72" s="4"/>
      <c r="L72" s="4"/>
      <c r="M72" s="4"/>
      <c r="N72" s="4"/>
      <c r="O72" s="4"/>
      <c r="P72" s="4"/>
      <c r="Q72" s="4"/>
      <c r="R72" s="4"/>
      <c r="S72" s="4"/>
      <c r="T72" s="4"/>
      <c r="U72" s="4"/>
      <c r="V72" s="4"/>
      <c r="W72" s="4"/>
      <c r="X72" s="4"/>
      <c r="Y72" s="4"/>
      <c r="Z72" s="4"/>
    </row>
    <row r="73" spans="1:26" ht="15.75" customHeight="1">
      <c r="A73" s="1"/>
      <c r="B73" s="2"/>
      <c r="C73" s="1"/>
      <c r="D73" s="4"/>
      <c r="E73" s="24"/>
      <c r="F73" s="4"/>
      <c r="G73" s="4"/>
      <c r="H73" s="4"/>
      <c r="I73" s="4"/>
      <c r="J73" s="4"/>
      <c r="K73" s="4"/>
      <c r="L73" s="4"/>
      <c r="M73" s="4"/>
      <c r="N73" s="4"/>
      <c r="O73" s="4"/>
      <c r="P73" s="4"/>
      <c r="Q73" s="4"/>
      <c r="R73" s="4"/>
      <c r="S73" s="4"/>
      <c r="T73" s="4"/>
      <c r="U73" s="4"/>
      <c r="V73" s="4"/>
      <c r="W73" s="4"/>
      <c r="X73" s="4"/>
      <c r="Y73" s="4"/>
      <c r="Z73" s="4"/>
    </row>
    <row r="74" spans="1:26" ht="15.75" customHeight="1">
      <c r="A74" s="1"/>
      <c r="B74" s="2"/>
      <c r="C74" s="1"/>
      <c r="D74" s="4"/>
      <c r="E74" s="24"/>
      <c r="F74" s="4"/>
      <c r="G74" s="4"/>
      <c r="H74" s="4"/>
      <c r="I74" s="4"/>
      <c r="J74" s="4"/>
      <c r="K74" s="4"/>
      <c r="L74" s="4"/>
      <c r="M74" s="4"/>
      <c r="N74" s="4"/>
      <c r="O74" s="4"/>
      <c r="P74" s="4"/>
      <c r="Q74" s="4"/>
      <c r="R74" s="4"/>
      <c r="S74" s="4"/>
      <c r="T74" s="4"/>
      <c r="U74" s="4"/>
      <c r="V74" s="4"/>
      <c r="W74" s="4"/>
      <c r="X74" s="4"/>
      <c r="Y74" s="4"/>
      <c r="Z74" s="4"/>
    </row>
    <row r="75" spans="1:26" ht="15.75" customHeight="1">
      <c r="A75" s="1"/>
      <c r="B75" s="2"/>
      <c r="C75" s="1"/>
      <c r="D75" s="4"/>
      <c r="E75" s="24"/>
      <c r="F75" s="4"/>
      <c r="G75" s="4"/>
      <c r="H75" s="4"/>
      <c r="I75" s="4"/>
      <c r="J75" s="4"/>
      <c r="K75" s="4"/>
      <c r="L75" s="4"/>
      <c r="M75" s="4"/>
      <c r="N75" s="4"/>
      <c r="O75" s="4"/>
      <c r="P75" s="4"/>
      <c r="Q75" s="4"/>
      <c r="R75" s="4"/>
      <c r="S75" s="4"/>
      <c r="T75" s="4"/>
      <c r="U75" s="4"/>
      <c r="V75" s="4"/>
      <c r="W75" s="4"/>
      <c r="X75" s="4"/>
      <c r="Y75" s="4"/>
      <c r="Z75" s="4"/>
    </row>
    <row r="76" spans="1:26" ht="15.75" customHeight="1">
      <c r="A76" s="1"/>
      <c r="B76" s="2"/>
      <c r="C76" s="1"/>
      <c r="D76" s="4"/>
      <c r="E76" s="24"/>
      <c r="F76" s="4"/>
      <c r="G76" s="4"/>
      <c r="H76" s="4"/>
      <c r="I76" s="4"/>
      <c r="J76" s="4"/>
      <c r="K76" s="4"/>
      <c r="L76" s="4"/>
      <c r="M76" s="4"/>
      <c r="N76" s="4"/>
      <c r="O76" s="4"/>
      <c r="P76" s="4"/>
      <c r="Q76" s="4"/>
      <c r="R76" s="4"/>
      <c r="S76" s="4"/>
      <c r="T76" s="4"/>
      <c r="U76" s="4"/>
      <c r="V76" s="4"/>
      <c r="W76" s="4"/>
      <c r="X76" s="4"/>
      <c r="Y76" s="4"/>
      <c r="Z76" s="4"/>
    </row>
    <row r="77" spans="1:26" ht="15.75" customHeight="1">
      <c r="A77" s="1"/>
      <c r="B77" s="2"/>
      <c r="C77" s="1"/>
      <c r="D77" s="4"/>
      <c r="E77" s="24"/>
      <c r="F77" s="4"/>
      <c r="G77" s="4"/>
      <c r="H77" s="4"/>
      <c r="I77" s="4"/>
      <c r="J77" s="4"/>
      <c r="K77" s="4"/>
      <c r="L77" s="4"/>
      <c r="M77" s="4"/>
      <c r="N77" s="4"/>
      <c r="O77" s="4"/>
      <c r="P77" s="4"/>
      <c r="Q77" s="4"/>
      <c r="R77" s="4"/>
      <c r="S77" s="4"/>
      <c r="T77" s="4"/>
      <c r="U77" s="4"/>
      <c r="V77" s="4"/>
      <c r="W77" s="4"/>
      <c r="X77" s="4"/>
      <c r="Y77" s="4"/>
      <c r="Z77" s="4"/>
    </row>
    <row r="78" spans="1:26" ht="15.75" customHeight="1">
      <c r="A78" s="1"/>
      <c r="B78" s="2"/>
      <c r="C78" s="1"/>
      <c r="D78" s="4"/>
      <c r="E78" s="24"/>
      <c r="F78" s="4"/>
      <c r="G78" s="4"/>
      <c r="H78" s="4"/>
      <c r="I78" s="4"/>
      <c r="J78" s="4"/>
      <c r="K78" s="4"/>
      <c r="L78" s="4"/>
      <c r="M78" s="4"/>
      <c r="N78" s="4"/>
      <c r="O78" s="4"/>
      <c r="P78" s="4"/>
      <c r="Q78" s="4"/>
      <c r="R78" s="4"/>
      <c r="S78" s="4"/>
      <c r="T78" s="4"/>
      <c r="U78" s="4"/>
      <c r="V78" s="4"/>
      <c r="W78" s="4"/>
      <c r="X78" s="4"/>
      <c r="Y78" s="4"/>
      <c r="Z78" s="4"/>
    </row>
    <row r="79" spans="1:26" ht="15.75" customHeight="1">
      <c r="A79" s="1"/>
      <c r="B79" s="2"/>
      <c r="C79" s="1"/>
      <c r="D79" s="4"/>
      <c r="E79" s="24"/>
      <c r="F79" s="4"/>
      <c r="G79" s="4"/>
      <c r="H79" s="4"/>
      <c r="I79" s="4"/>
      <c r="J79" s="4"/>
      <c r="K79" s="4"/>
      <c r="L79" s="4"/>
      <c r="M79" s="4"/>
      <c r="N79" s="4"/>
      <c r="O79" s="4"/>
      <c r="P79" s="4"/>
      <c r="Q79" s="4"/>
      <c r="R79" s="4"/>
      <c r="S79" s="4"/>
      <c r="T79" s="4"/>
      <c r="U79" s="4"/>
      <c r="V79" s="4"/>
      <c r="W79" s="4"/>
      <c r="X79" s="4"/>
      <c r="Y79" s="4"/>
      <c r="Z79" s="4"/>
    </row>
    <row r="80" spans="1:26" ht="15.75" customHeight="1">
      <c r="A80" s="1"/>
      <c r="B80" s="2"/>
      <c r="C80" s="1"/>
      <c r="D80" s="4"/>
      <c r="E80" s="24"/>
      <c r="F80" s="4"/>
      <c r="G80" s="4"/>
      <c r="H80" s="4"/>
      <c r="I80" s="4"/>
      <c r="J80" s="4"/>
      <c r="K80" s="4"/>
      <c r="L80" s="4"/>
      <c r="M80" s="4"/>
      <c r="N80" s="4"/>
      <c r="O80" s="4"/>
      <c r="P80" s="4"/>
      <c r="Q80" s="4"/>
      <c r="R80" s="4"/>
      <c r="S80" s="4"/>
      <c r="T80" s="4"/>
      <c r="U80" s="4"/>
      <c r="V80" s="4"/>
      <c r="W80" s="4"/>
      <c r="X80" s="4"/>
      <c r="Y80" s="4"/>
      <c r="Z80" s="4"/>
    </row>
    <row r="81" spans="1:26" ht="15.75" customHeight="1">
      <c r="A81" s="1"/>
      <c r="B81" s="2"/>
      <c r="C81" s="1"/>
      <c r="D81" s="4"/>
      <c r="E81" s="24"/>
      <c r="F81" s="4"/>
      <c r="G81" s="4"/>
      <c r="H81" s="4"/>
      <c r="I81" s="4"/>
      <c r="J81" s="4"/>
      <c r="K81" s="4"/>
      <c r="L81" s="4"/>
      <c r="M81" s="4"/>
      <c r="N81" s="4"/>
      <c r="O81" s="4"/>
      <c r="P81" s="4"/>
      <c r="Q81" s="4"/>
      <c r="R81" s="4"/>
      <c r="S81" s="4"/>
      <c r="T81" s="4"/>
      <c r="U81" s="4"/>
      <c r="V81" s="4"/>
      <c r="W81" s="4"/>
      <c r="X81" s="4"/>
      <c r="Y81" s="4"/>
      <c r="Z81" s="4"/>
    </row>
    <row r="82" spans="1:26" ht="15.75" customHeight="1">
      <c r="A82" s="1"/>
      <c r="B82" s="2"/>
      <c r="C82" s="1"/>
      <c r="D82" s="4"/>
      <c r="E82" s="24"/>
      <c r="F82" s="4"/>
      <c r="G82" s="4"/>
      <c r="H82" s="4"/>
      <c r="I82" s="4"/>
      <c r="J82" s="4"/>
      <c r="K82" s="4"/>
      <c r="L82" s="4"/>
      <c r="M82" s="4"/>
      <c r="N82" s="4"/>
      <c r="O82" s="4"/>
      <c r="P82" s="4"/>
      <c r="Q82" s="4"/>
      <c r="R82" s="4"/>
      <c r="S82" s="4"/>
      <c r="T82" s="4"/>
      <c r="U82" s="4"/>
      <c r="V82" s="4"/>
      <c r="W82" s="4"/>
      <c r="X82" s="4"/>
      <c r="Y82" s="4"/>
      <c r="Z82" s="4"/>
    </row>
    <row r="83" spans="1:26" ht="15.75" customHeight="1">
      <c r="A83" s="1"/>
      <c r="B83" s="2"/>
      <c r="C83" s="1"/>
      <c r="D83" s="4"/>
      <c r="E83" s="24"/>
      <c r="F83" s="4"/>
      <c r="G83" s="4"/>
      <c r="H83" s="4"/>
      <c r="I83" s="4"/>
      <c r="J83" s="4"/>
      <c r="K83" s="4"/>
      <c r="L83" s="4"/>
      <c r="M83" s="4"/>
      <c r="N83" s="4"/>
      <c r="O83" s="4"/>
      <c r="P83" s="4"/>
      <c r="Q83" s="4"/>
      <c r="R83" s="4"/>
      <c r="S83" s="4"/>
      <c r="T83" s="4"/>
      <c r="U83" s="4"/>
      <c r="V83" s="4"/>
      <c r="W83" s="4"/>
      <c r="X83" s="4"/>
      <c r="Y83" s="4"/>
      <c r="Z83" s="4"/>
    </row>
    <row r="84" spans="1:26" ht="15.75" customHeight="1">
      <c r="A84" s="1"/>
      <c r="B84" s="2"/>
      <c r="C84" s="1"/>
      <c r="D84" s="4"/>
      <c r="E84" s="24"/>
      <c r="F84" s="4"/>
      <c r="G84" s="4"/>
      <c r="H84" s="4"/>
      <c r="I84" s="4"/>
      <c r="J84" s="4"/>
      <c r="K84" s="4"/>
      <c r="L84" s="4"/>
      <c r="M84" s="4"/>
      <c r="N84" s="4"/>
      <c r="O84" s="4"/>
      <c r="P84" s="4"/>
      <c r="Q84" s="4"/>
      <c r="R84" s="4"/>
      <c r="S84" s="4"/>
      <c r="T84" s="4"/>
      <c r="U84" s="4"/>
      <c r="V84" s="4"/>
      <c r="W84" s="4"/>
      <c r="X84" s="4"/>
      <c r="Y84" s="4"/>
      <c r="Z84" s="4"/>
    </row>
    <row r="85" spans="1:26" ht="15.75" customHeight="1">
      <c r="A85" s="1"/>
      <c r="B85" s="2"/>
      <c r="C85" s="1"/>
      <c r="D85" s="4"/>
      <c r="E85" s="24"/>
      <c r="F85" s="4"/>
      <c r="G85" s="4"/>
      <c r="H85" s="4"/>
      <c r="I85" s="4"/>
      <c r="J85" s="4"/>
      <c r="K85" s="4"/>
      <c r="L85" s="4"/>
      <c r="M85" s="4"/>
      <c r="N85" s="4"/>
      <c r="O85" s="4"/>
      <c r="P85" s="4"/>
      <c r="Q85" s="4"/>
      <c r="R85" s="4"/>
      <c r="S85" s="4"/>
      <c r="T85" s="4"/>
      <c r="U85" s="4"/>
      <c r="V85" s="4"/>
      <c r="W85" s="4"/>
      <c r="X85" s="4"/>
      <c r="Y85" s="4"/>
      <c r="Z85" s="4"/>
    </row>
    <row r="86" spans="1:26" ht="15.75" customHeight="1">
      <c r="A86" s="1"/>
      <c r="B86" s="2"/>
      <c r="C86" s="1"/>
      <c r="D86" s="4"/>
      <c r="E86" s="24"/>
      <c r="F86" s="4"/>
      <c r="G86" s="4"/>
      <c r="H86" s="4"/>
      <c r="I86" s="4"/>
      <c r="J86" s="4"/>
      <c r="K86" s="4"/>
      <c r="L86" s="4"/>
      <c r="M86" s="4"/>
      <c r="N86" s="4"/>
      <c r="O86" s="4"/>
      <c r="P86" s="4"/>
      <c r="Q86" s="4"/>
      <c r="R86" s="4"/>
      <c r="S86" s="4"/>
      <c r="T86" s="4"/>
      <c r="U86" s="4"/>
      <c r="V86" s="4"/>
      <c r="W86" s="4"/>
      <c r="X86" s="4"/>
      <c r="Y86" s="4"/>
      <c r="Z86" s="4"/>
    </row>
    <row r="87" spans="1:26" ht="15.75" customHeight="1">
      <c r="A87" s="1"/>
      <c r="B87" s="2"/>
      <c r="C87" s="1"/>
      <c r="D87" s="4"/>
      <c r="E87" s="24"/>
      <c r="F87" s="4"/>
      <c r="G87" s="4"/>
      <c r="H87" s="4"/>
      <c r="I87" s="4"/>
      <c r="J87" s="4"/>
      <c r="K87" s="4"/>
      <c r="L87" s="4"/>
      <c r="M87" s="4"/>
      <c r="N87" s="4"/>
      <c r="O87" s="4"/>
      <c r="P87" s="4"/>
      <c r="Q87" s="4"/>
      <c r="R87" s="4"/>
      <c r="S87" s="4"/>
      <c r="T87" s="4"/>
      <c r="U87" s="4"/>
      <c r="V87" s="4"/>
      <c r="W87" s="4"/>
      <c r="X87" s="4"/>
      <c r="Y87" s="4"/>
      <c r="Z87" s="4"/>
    </row>
    <row r="88" spans="1:26" ht="15.75" customHeight="1">
      <c r="A88" s="1"/>
      <c r="B88" s="2"/>
      <c r="C88" s="1"/>
      <c r="D88" s="4"/>
      <c r="E88" s="24"/>
      <c r="F88" s="4"/>
      <c r="G88" s="4"/>
      <c r="H88" s="4"/>
      <c r="I88" s="4"/>
      <c r="J88" s="4"/>
      <c r="K88" s="4"/>
      <c r="L88" s="4"/>
      <c r="M88" s="4"/>
      <c r="N88" s="4"/>
      <c r="O88" s="4"/>
      <c r="P88" s="4"/>
      <c r="Q88" s="4"/>
      <c r="R88" s="4"/>
      <c r="S88" s="4"/>
      <c r="T88" s="4"/>
      <c r="U88" s="4"/>
      <c r="V88" s="4"/>
      <c r="W88" s="4"/>
      <c r="X88" s="4"/>
      <c r="Y88" s="4"/>
      <c r="Z88" s="4"/>
    </row>
    <row r="89" spans="1:26" ht="15.75" customHeight="1">
      <c r="A89" s="1"/>
      <c r="B89" s="2"/>
      <c r="C89" s="1"/>
      <c r="D89" s="4"/>
      <c r="E89" s="24"/>
      <c r="F89" s="4"/>
      <c r="G89" s="4"/>
      <c r="H89" s="4"/>
      <c r="I89" s="4"/>
      <c r="J89" s="4"/>
      <c r="K89" s="4"/>
      <c r="L89" s="4"/>
      <c r="M89" s="4"/>
      <c r="N89" s="4"/>
      <c r="O89" s="4"/>
      <c r="P89" s="4"/>
      <c r="Q89" s="4"/>
      <c r="R89" s="4"/>
      <c r="S89" s="4"/>
      <c r="T89" s="4"/>
      <c r="U89" s="4"/>
      <c r="V89" s="4"/>
      <c r="W89" s="4"/>
      <c r="X89" s="4"/>
      <c r="Y89" s="4"/>
      <c r="Z89" s="4"/>
    </row>
    <row r="90" spans="1:26" ht="15.75" customHeight="1">
      <c r="A90" s="1"/>
      <c r="B90" s="2"/>
      <c r="C90" s="1"/>
      <c r="D90" s="4"/>
      <c r="E90" s="24"/>
      <c r="F90" s="4"/>
      <c r="G90" s="4"/>
      <c r="H90" s="4"/>
      <c r="I90" s="4"/>
      <c r="J90" s="4"/>
      <c r="K90" s="4"/>
      <c r="L90" s="4"/>
      <c r="M90" s="4"/>
      <c r="N90" s="4"/>
      <c r="O90" s="4"/>
      <c r="P90" s="4"/>
      <c r="Q90" s="4"/>
      <c r="R90" s="4"/>
      <c r="S90" s="4"/>
      <c r="T90" s="4"/>
      <c r="U90" s="4"/>
      <c r="V90" s="4"/>
      <c r="W90" s="4"/>
      <c r="X90" s="4"/>
      <c r="Y90" s="4"/>
      <c r="Z90" s="4"/>
    </row>
    <row r="91" spans="1:26" ht="15.75" customHeight="1">
      <c r="A91" s="1"/>
      <c r="B91" s="2"/>
      <c r="C91" s="1"/>
      <c r="D91" s="4"/>
      <c r="E91" s="24"/>
      <c r="F91" s="4"/>
      <c r="G91" s="4"/>
      <c r="H91" s="4"/>
      <c r="I91" s="4"/>
      <c r="J91" s="4"/>
      <c r="K91" s="4"/>
      <c r="L91" s="4"/>
      <c r="M91" s="4"/>
      <c r="N91" s="4"/>
      <c r="O91" s="4"/>
      <c r="P91" s="4"/>
      <c r="Q91" s="4"/>
      <c r="R91" s="4"/>
      <c r="S91" s="4"/>
      <c r="T91" s="4"/>
      <c r="U91" s="4"/>
      <c r="V91" s="4"/>
      <c r="W91" s="4"/>
      <c r="X91" s="4"/>
      <c r="Y91" s="4"/>
      <c r="Z91" s="4"/>
    </row>
    <row r="92" spans="1:26" ht="15.75" customHeight="1">
      <c r="A92" s="1"/>
      <c r="B92" s="2"/>
      <c r="C92" s="1"/>
      <c r="D92" s="4"/>
      <c r="E92" s="24"/>
      <c r="F92" s="4"/>
      <c r="G92" s="4"/>
      <c r="H92" s="4"/>
      <c r="I92" s="4"/>
      <c r="J92" s="4"/>
      <c r="K92" s="4"/>
      <c r="L92" s="4"/>
      <c r="M92" s="4"/>
      <c r="N92" s="4"/>
      <c r="O92" s="4"/>
      <c r="P92" s="4"/>
      <c r="Q92" s="4"/>
      <c r="R92" s="4"/>
      <c r="S92" s="4"/>
      <c r="T92" s="4"/>
      <c r="U92" s="4"/>
      <c r="V92" s="4"/>
      <c r="W92" s="4"/>
      <c r="X92" s="4"/>
      <c r="Y92" s="4"/>
      <c r="Z92" s="4"/>
    </row>
    <row r="93" spans="1:26" ht="15.75" customHeight="1">
      <c r="A93" s="1"/>
      <c r="B93" s="2"/>
      <c r="C93" s="1"/>
      <c r="D93" s="4"/>
      <c r="E93" s="24"/>
      <c r="F93" s="4"/>
      <c r="G93" s="4"/>
      <c r="H93" s="4"/>
      <c r="I93" s="4"/>
      <c r="J93" s="4"/>
      <c r="K93" s="4"/>
      <c r="L93" s="4"/>
      <c r="M93" s="4"/>
      <c r="N93" s="4"/>
      <c r="O93" s="4"/>
      <c r="P93" s="4"/>
      <c r="Q93" s="4"/>
      <c r="R93" s="4"/>
      <c r="S93" s="4"/>
      <c r="T93" s="4"/>
      <c r="U93" s="4"/>
      <c r="V93" s="4"/>
      <c r="W93" s="4"/>
      <c r="X93" s="4"/>
      <c r="Y93" s="4"/>
      <c r="Z93" s="4"/>
    </row>
    <row r="94" spans="1:26" ht="15.75" customHeight="1">
      <c r="A94" s="1"/>
      <c r="B94" s="2"/>
      <c r="C94" s="1"/>
      <c r="D94" s="4"/>
      <c r="E94" s="24"/>
      <c r="F94" s="4"/>
      <c r="G94" s="4"/>
      <c r="H94" s="4"/>
      <c r="I94" s="4"/>
      <c r="J94" s="4"/>
      <c r="K94" s="4"/>
      <c r="L94" s="4"/>
      <c r="M94" s="4"/>
      <c r="N94" s="4"/>
      <c r="O94" s="4"/>
      <c r="P94" s="4"/>
      <c r="Q94" s="4"/>
      <c r="R94" s="4"/>
      <c r="S94" s="4"/>
      <c r="T94" s="4"/>
      <c r="U94" s="4"/>
      <c r="V94" s="4"/>
      <c r="W94" s="4"/>
      <c r="X94" s="4"/>
      <c r="Y94" s="4"/>
      <c r="Z94" s="4"/>
    </row>
    <row r="95" spans="1:26" ht="15.75" customHeight="1">
      <c r="A95" s="1"/>
      <c r="B95" s="2"/>
      <c r="C95" s="1"/>
      <c r="D95" s="4"/>
      <c r="E95" s="24"/>
      <c r="F95" s="4"/>
      <c r="G95" s="4"/>
      <c r="H95" s="4"/>
      <c r="I95" s="4"/>
      <c r="J95" s="4"/>
      <c r="K95" s="4"/>
      <c r="L95" s="4"/>
      <c r="M95" s="4"/>
      <c r="N95" s="4"/>
      <c r="O95" s="4"/>
      <c r="P95" s="4"/>
      <c r="Q95" s="4"/>
      <c r="R95" s="4"/>
      <c r="S95" s="4"/>
      <c r="T95" s="4"/>
      <c r="U95" s="4"/>
      <c r="V95" s="4"/>
      <c r="W95" s="4"/>
      <c r="X95" s="4"/>
      <c r="Y95" s="4"/>
      <c r="Z95" s="4"/>
    </row>
    <row r="96" spans="1:26" ht="15.75" customHeight="1">
      <c r="A96" s="1"/>
      <c r="B96" s="2"/>
      <c r="C96" s="1"/>
      <c r="D96" s="4"/>
      <c r="E96" s="24"/>
      <c r="F96" s="4"/>
      <c r="G96" s="4"/>
      <c r="H96" s="4"/>
      <c r="I96" s="4"/>
      <c r="J96" s="4"/>
      <c r="K96" s="4"/>
      <c r="L96" s="4"/>
      <c r="M96" s="4"/>
      <c r="N96" s="4"/>
      <c r="O96" s="4"/>
      <c r="P96" s="4"/>
      <c r="Q96" s="4"/>
      <c r="R96" s="4"/>
      <c r="S96" s="4"/>
      <c r="T96" s="4"/>
      <c r="U96" s="4"/>
      <c r="V96" s="4"/>
      <c r="W96" s="4"/>
      <c r="X96" s="4"/>
      <c r="Y96" s="4"/>
      <c r="Z96" s="4"/>
    </row>
    <row r="97" spans="1:26" ht="15.75" customHeight="1">
      <c r="A97" s="1"/>
      <c r="B97" s="2"/>
      <c r="C97" s="1"/>
      <c r="D97" s="4"/>
      <c r="E97" s="24"/>
      <c r="F97" s="4"/>
      <c r="G97" s="4"/>
      <c r="H97" s="4"/>
      <c r="I97" s="4"/>
      <c r="J97" s="4"/>
      <c r="K97" s="4"/>
      <c r="L97" s="4"/>
      <c r="M97" s="4"/>
      <c r="N97" s="4"/>
      <c r="O97" s="4"/>
      <c r="P97" s="4"/>
      <c r="Q97" s="4"/>
      <c r="R97" s="4"/>
      <c r="S97" s="4"/>
      <c r="T97" s="4"/>
      <c r="U97" s="4"/>
      <c r="V97" s="4"/>
      <c r="W97" s="4"/>
      <c r="X97" s="4"/>
      <c r="Y97" s="4"/>
      <c r="Z97" s="4"/>
    </row>
    <row r="98" spans="1:26" ht="15.75" customHeight="1">
      <c r="A98" s="1"/>
      <c r="B98" s="2"/>
      <c r="C98" s="1"/>
      <c r="D98" s="4"/>
      <c r="E98" s="24"/>
      <c r="F98" s="4"/>
      <c r="G98" s="4"/>
      <c r="H98" s="4"/>
      <c r="I98" s="4"/>
      <c r="J98" s="4"/>
      <c r="K98" s="4"/>
      <c r="L98" s="4"/>
      <c r="M98" s="4"/>
      <c r="N98" s="4"/>
      <c r="O98" s="4"/>
      <c r="P98" s="4"/>
      <c r="Q98" s="4"/>
      <c r="R98" s="4"/>
      <c r="S98" s="4"/>
      <c r="T98" s="4"/>
      <c r="U98" s="4"/>
      <c r="V98" s="4"/>
      <c r="W98" s="4"/>
      <c r="X98" s="4"/>
      <c r="Y98" s="4"/>
      <c r="Z98" s="4"/>
    </row>
    <row r="99" spans="1:26" ht="15.75" customHeight="1">
      <c r="A99" s="1"/>
      <c r="B99" s="2"/>
      <c r="C99" s="1"/>
      <c r="D99" s="4"/>
      <c r="E99" s="24"/>
      <c r="F99" s="4"/>
      <c r="G99" s="4"/>
      <c r="H99" s="4"/>
      <c r="I99" s="4"/>
      <c r="J99" s="4"/>
      <c r="K99" s="4"/>
      <c r="L99" s="4"/>
      <c r="M99" s="4"/>
      <c r="N99" s="4"/>
      <c r="O99" s="4"/>
      <c r="P99" s="4"/>
      <c r="Q99" s="4"/>
      <c r="R99" s="4"/>
      <c r="S99" s="4"/>
      <c r="T99" s="4"/>
      <c r="U99" s="4"/>
      <c r="V99" s="4"/>
      <c r="W99" s="4"/>
      <c r="X99" s="4"/>
      <c r="Y99" s="4"/>
      <c r="Z99" s="4"/>
    </row>
    <row r="100" spans="1:26" ht="15.75" customHeight="1">
      <c r="A100" s="1"/>
      <c r="B100" s="2"/>
      <c r="C100" s="1"/>
      <c r="D100" s="4"/>
      <c r="E100" s="2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1"/>
      <c r="B101" s="2"/>
      <c r="C101" s="1"/>
      <c r="D101" s="4"/>
      <c r="E101" s="2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1"/>
      <c r="B102" s="2"/>
      <c r="C102" s="1"/>
      <c r="D102" s="4"/>
      <c r="E102" s="2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1"/>
      <c r="B103" s="2"/>
      <c r="C103" s="1"/>
      <c r="D103" s="4"/>
      <c r="E103" s="2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1"/>
      <c r="B104" s="2"/>
      <c r="C104" s="1"/>
      <c r="D104" s="4"/>
      <c r="E104" s="2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1"/>
      <c r="B105" s="2"/>
      <c r="C105" s="1"/>
      <c r="D105" s="4"/>
      <c r="E105" s="2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1"/>
      <c r="B106" s="2"/>
      <c r="C106" s="1"/>
      <c r="D106" s="4"/>
      <c r="E106" s="2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1"/>
      <c r="B107" s="2"/>
      <c r="C107" s="1"/>
      <c r="D107" s="4"/>
      <c r="E107" s="2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1"/>
      <c r="B108" s="2"/>
      <c r="C108" s="1"/>
      <c r="D108" s="4"/>
      <c r="E108" s="2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1"/>
      <c r="B109" s="2"/>
      <c r="C109" s="1"/>
      <c r="D109" s="4"/>
      <c r="E109" s="2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1"/>
      <c r="B110" s="2"/>
      <c r="C110" s="1"/>
      <c r="D110" s="4"/>
      <c r="E110" s="2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1"/>
      <c r="B111" s="2"/>
      <c r="C111" s="1"/>
      <c r="D111" s="4"/>
      <c r="E111" s="2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1"/>
      <c r="B112" s="2"/>
      <c r="C112" s="1"/>
      <c r="D112" s="4"/>
      <c r="E112" s="2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1"/>
      <c r="B113" s="2"/>
      <c r="C113" s="1"/>
      <c r="D113" s="4"/>
      <c r="E113" s="2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1"/>
      <c r="B114" s="2"/>
      <c r="C114" s="1"/>
      <c r="D114" s="4"/>
      <c r="E114" s="2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1"/>
      <c r="B115" s="2"/>
      <c r="C115" s="1"/>
      <c r="D115" s="4"/>
      <c r="E115" s="2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1"/>
      <c r="B116" s="2"/>
      <c r="C116" s="1"/>
      <c r="D116" s="4"/>
      <c r="E116" s="2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1"/>
      <c r="B117" s="2"/>
      <c r="C117" s="1"/>
      <c r="D117" s="4"/>
      <c r="E117" s="2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1"/>
      <c r="B118" s="2"/>
      <c r="C118" s="1"/>
      <c r="D118" s="4"/>
      <c r="E118" s="2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1"/>
      <c r="B119" s="2"/>
      <c r="C119" s="1"/>
      <c r="D119" s="4"/>
      <c r="E119" s="2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1"/>
      <c r="B120" s="2"/>
      <c r="C120" s="1"/>
      <c r="D120" s="4"/>
      <c r="E120" s="2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1"/>
      <c r="B121" s="2"/>
      <c r="C121" s="1"/>
      <c r="D121" s="4"/>
      <c r="E121" s="2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1"/>
      <c r="B122" s="2"/>
      <c r="C122" s="1"/>
      <c r="D122" s="4"/>
      <c r="E122" s="2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1"/>
      <c r="B123" s="2"/>
      <c r="C123" s="1"/>
      <c r="D123" s="4"/>
      <c r="E123" s="2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1"/>
      <c r="B124" s="2"/>
      <c r="C124" s="1"/>
      <c r="D124" s="4"/>
      <c r="E124" s="2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1"/>
      <c r="B125" s="2"/>
      <c r="C125" s="1"/>
      <c r="D125" s="4"/>
      <c r="E125" s="2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1"/>
      <c r="B126" s="2"/>
      <c r="C126" s="1"/>
      <c r="D126" s="4"/>
      <c r="E126" s="2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1"/>
      <c r="B127" s="2"/>
      <c r="C127" s="1"/>
      <c r="D127" s="4"/>
      <c r="E127" s="2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1"/>
      <c r="B128" s="2"/>
      <c r="C128" s="1"/>
      <c r="D128" s="4"/>
      <c r="E128" s="2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1"/>
      <c r="B129" s="2"/>
      <c r="C129" s="1"/>
      <c r="D129" s="4"/>
      <c r="E129" s="2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1"/>
      <c r="B130" s="2"/>
      <c r="C130" s="1"/>
      <c r="D130" s="4"/>
      <c r="E130" s="2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1"/>
      <c r="B131" s="2"/>
      <c r="C131" s="1"/>
      <c r="D131" s="4"/>
      <c r="E131" s="2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1"/>
      <c r="B132" s="2"/>
      <c r="C132" s="1"/>
      <c r="D132" s="4"/>
      <c r="E132" s="2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1"/>
      <c r="B133" s="2"/>
      <c r="C133" s="1"/>
      <c r="D133" s="4"/>
      <c r="E133" s="2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1"/>
      <c r="B134" s="2"/>
      <c r="C134" s="1"/>
      <c r="D134" s="4"/>
      <c r="E134" s="2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1"/>
      <c r="B135" s="2"/>
      <c r="C135" s="1"/>
      <c r="D135" s="4"/>
      <c r="E135" s="2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1"/>
      <c r="B136" s="2"/>
      <c r="C136" s="1"/>
      <c r="D136" s="4"/>
      <c r="E136" s="2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1"/>
      <c r="B137" s="2"/>
      <c r="C137" s="1"/>
      <c r="D137" s="4"/>
      <c r="E137" s="2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1"/>
      <c r="B138" s="2"/>
      <c r="C138" s="1"/>
      <c r="D138" s="4"/>
      <c r="E138" s="2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1"/>
      <c r="B139" s="2"/>
      <c r="C139" s="1"/>
      <c r="D139" s="4"/>
      <c r="E139" s="2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1"/>
      <c r="B140" s="2"/>
      <c r="C140" s="1"/>
      <c r="D140" s="4"/>
      <c r="E140" s="2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1"/>
      <c r="B141" s="2"/>
      <c r="C141" s="1"/>
      <c r="D141" s="4"/>
      <c r="E141" s="2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1"/>
      <c r="B142" s="2"/>
      <c r="C142" s="1"/>
      <c r="D142" s="4"/>
      <c r="E142" s="2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1"/>
      <c r="B143" s="2"/>
      <c r="C143" s="1"/>
      <c r="D143" s="4"/>
      <c r="E143" s="2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1"/>
      <c r="B144" s="2"/>
      <c r="C144" s="1"/>
      <c r="D144" s="4"/>
      <c r="E144" s="2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1"/>
      <c r="B145" s="2"/>
      <c r="C145" s="1"/>
      <c r="D145" s="4"/>
      <c r="E145" s="2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1"/>
      <c r="B146" s="2"/>
      <c r="C146" s="1"/>
      <c r="D146" s="4"/>
      <c r="E146" s="2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1"/>
      <c r="B147" s="2"/>
      <c r="C147" s="1"/>
      <c r="D147" s="4"/>
      <c r="E147" s="2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1"/>
      <c r="B148" s="2"/>
      <c r="C148" s="1"/>
      <c r="D148" s="4"/>
      <c r="E148" s="2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1"/>
      <c r="B149" s="2"/>
      <c r="C149" s="1"/>
      <c r="D149" s="4"/>
      <c r="E149" s="2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1"/>
      <c r="B150" s="2"/>
      <c r="C150" s="1"/>
      <c r="D150" s="4"/>
      <c r="E150" s="2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1"/>
      <c r="B151" s="2"/>
      <c r="C151" s="1"/>
      <c r="D151" s="4"/>
      <c r="E151" s="2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1"/>
      <c r="B152" s="2"/>
      <c r="C152" s="1"/>
      <c r="D152" s="4"/>
      <c r="E152" s="2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1"/>
      <c r="B153" s="2"/>
      <c r="C153" s="1"/>
      <c r="D153" s="4"/>
      <c r="E153" s="2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1"/>
      <c r="B154" s="2"/>
      <c r="C154" s="1"/>
      <c r="D154" s="4"/>
      <c r="E154" s="2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1"/>
      <c r="B155" s="2"/>
      <c r="C155" s="1"/>
      <c r="D155" s="4"/>
      <c r="E155" s="2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1"/>
      <c r="B156" s="2"/>
      <c r="C156" s="1"/>
      <c r="D156" s="4"/>
      <c r="E156" s="2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1"/>
      <c r="B157" s="2"/>
      <c r="C157" s="1"/>
      <c r="D157" s="4"/>
      <c r="E157" s="2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1"/>
      <c r="B158" s="2"/>
      <c r="C158" s="1"/>
      <c r="D158" s="4"/>
      <c r="E158" s="2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1"/>
      <c r="B159" s="2"/>
      <c r="C159" s="1"/>
      <c r="D159" s="4"/>
      <c r="E159" s="2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1"/>
      <c r="B160" s="2"/>
      <c r="C160" s="1"/>
      <c r="D160" s="4"/>
      <c r="E160" s="2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1"/>
      <c r="B161" s="2"/>
      <c r="C161" s="1"/>
      <c r="D161" s="4"/>
      <c r="E161" s="2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1"/>
      <c r="B162" s="2"/>
      <c r="C162" s="1"/>
      <c r="D162" s="4"/>
      <c r="E162" s="2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1"/>
      <c r="B163" s="2"/>
      <c r="C163" s="1"/>
      <c r="D163" s="4"/>
      <c r="E163" s="2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1"/>
      <c r="B164" s="2"/>
      <c r="C164" s="1"/>
      <c r="D164" s="4"/>
      <c r="E164" s="2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1"/>
      <c r="B165" s="2"/>
      <c r="C165" s="1"/>
      <c r="D165" s="4"/>
      <c r="E165" s="2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1"/>
      <c r="B166" s="2"/>
      <c r="C166" s="1"/>
      <c r="D166" s="4"/>
      <c r="E166" s="2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1"/>
      <c r="B167" s="2"/>
      <c r="C167" s="1"/>
      <c r="D167" s="4"/>
      <c r="E167" s="2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1"/>
      <c r="B168" s="2"/>
      <c r="C168" s="1"/>
      <c r="D168" s="4"/>
      <c r="E168" s="2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1"/>
      <c r="B169" s="2"/>
      <c r="C169" s="1"/>
      <c r="D169" s="4"/>
      <c r="E169" s="2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1"/>
      <c r="B170" s="2"/>
      <c r="C170" s="1"/>
      <c r="D170" s="4"/>
      <c r="E170" s="2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1"/>
      <c r="B171" s="2"/>
      <c r="C171" s="1"/>
      <c r="D171" s="4"/>
      <c r="E171" s="2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1"/>
      <c r="B172" s="2"/>
      <c r="C172" s="1"/>
      <c r="D172" s="4"/>
      <c r="E172" s="2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1"/>
      <c r="B173" s="2"/>
      <c r="C173" s="1"/>
      <c r="D173" s="4"/>
      <c r="E173" s="2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1"/>
      <c r="B174" s="2"/>
      <c r="C174" s="1"/>
      <c r="D174" s="4"/>
      <c r="E174" s="2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1"/>
      <c r="B175" s="2"/>
      <c r="C175" s="1"/>
      <c r="D175" s="4"/>
      <c r="E175" s="2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1"/>
      <c r="B176" s="2"/>
      <c r="C176" s="1"/>
      <c r="D176" s="4"/>
      <c r="E176" s="2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1"/>
      <c r="B177" s="2"/>
      <c r="C177" s="1"/>
      <c r="D177" s="4"/>
      <c r="E177" s="2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1"/>
      <c r="B178" s="2"/>
      <c r="C178" s="1"/>
      <c r="D178" s="4"/>
      <c r="E178" s="2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1"/>
      <c r="B179" s="2"/>
      <c r="C179" s="1"/>
      <c r="D179" s="4"/>
      <c r="E179" s="2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1"/>
      <c r="B180" s="2"/>
      <c r="C180" s="1"/>
      <c r="D180" s="4"/>
      <c r="E180" s="2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1"/>
      <c r="B181" s="2"/>
      <c r="C181" s="1"/>
      <c r="D181" s="4"/>
      <c r="E181" s="2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1"/>
      <c r="B182" s="2"/>
      <c r="C182" s="1"/>
      <c r="D182" s="4"/>
      <c r="E182" s="2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1"/>
      <c r="B183" s="2"/>
      <c r="C183" s="1"/>
      <c r="D183" s="4"/>
      <c r="E183" s="2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1"/>
      <c r="B184" s="2"/>
      <c r="C184" s="1"/>
      <c r="D184" s="4"/>
      <c r="E184" s="2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1"/>
      <c r="B185" s="2"/>
      <c r="C185" s="1"/>
      <c r="D185" s="4"/>
      <c r="E185" s="2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1"/>
      <c r="B186" s="2"/>
      <c r="C186" s="1"/>
      <c r="D186" s="4"/>
      <c r="E186" s="2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1"/>
      <c r="B187" s="2"/>
      <c r="C187" s="1"/>
      <c r="D187" s="4"/>
      <c r="E187" s="2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1"/>
      <c r="B188" s="2"/>
      <c r="C188" s="1"/>
      <c r="D188" s="4"/>
      <c r="E188" s="2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1"/>
      <c r="B189" s="2"/>
      <c r="C189" s="1"/>
      <c r="D189" s="4"/>
      <c r="E189" s="2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1"/>
      <c r="B190" s="2"/>
      <c r="C190" s="1"/>
      <c r="D190" s="4"/>
      <c r="E190" s="2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1"/>
      <c r="B191" s="2"/>
      <c r="C191" s="1"/>
      <c r="D191" s="4"/>
      <c r="E191" s="2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1"/>
      <c r="B192" s="2"/>
      <c r="C192" s="1"/>
      <c r="D192" s="4"/>
      <c r="E192" s="2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1"/>
      <c r="B193" s="2"/>
      <c r="C193" s="1"/>
      <c r="D193" s="4"/>
      <c r="E193" s="2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1"/>
      <c r="B194" s="2"/>
      <c r="C194" s="1"/>
      <c r="D194" s="4"/>
      <c r="E194" s="2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1"/>
      <c r="B195" s="2"/>
      <c r="C195" s="1"/>
      <c r="D195" s="4"/>
      <c r="E195" s="2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1"/>
      <c r="B196" s="2"/>
      <c r="C196" s="1"/>
      <c r="D196" s="4"/>
      <c r="E196" s="2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1"/>
      <c r="B197" s="2"/>
      <c r="C197" s="1"/>
      <c r="D197" s="4"/>
      <c r="E197" s="2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1"/>
      <c r="B198" s="2"/>
      <c r="C198" s="1"/>
      <c r="D198" s="4"/>
      <c r="E198" s="2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1"/>
      <c r="B199" s="2"/>
      <c r="C199" s="1"/>
      <c r="D199" s="4"/>
      <c r="E199" s="2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1"/>
      <c r="B200" s="2"/>
      <c r="C200" s="1"/>
      <c r="D200" s="4"/>
      <c r="E200" s="2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1"/>
      <c r="B201" s="2"/>
      <c r="C201" s="1"/>
      <c r="D201" s="4"/>
      <c r="E201" s="2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1"/>
      <c r="B202" s="2"/>
      <c r="C202" s="1"/>
      <c r="D202" s="4"/>
      <c r="E202" s="2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1"/>
      <c r="B203" s="2"/>
      <c r="C203" s="1"/>
      <c r="D203" s="4"/>
      <c r="E203" s="2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1"/>
      <c r="B204" s="2"/>
      <c r="C204" s="1"/>
      <c r="D204" s="4"/>
      <c r="E204" s="2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1"/>
      <c r="B205" s="2"/>
      <c r="C205" s="1"/>
      <c r="D205" s="4"/>
      <c r="E205" s="2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1"/>
      <c r="B206" s="2"/>
      <c r="C206" s="1"/>
      <c r="D206" s="4"/>
      <c r="E206" s="2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1"/>
      <c r="B207" s="2"/>
      <c r="C207" s="1"/>
      <c r="D207" s="4"/>
      <c r="E207" s="2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1"/>
      <c r="B208" s="2"/>
      <c r="C208" s="1"/>
      <c r="D208" s="4"/>
      <c r="E208" s="2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1"/>
      <c r="B209" s="2"/>
      <c r="C209" s="1"/>
      <c r="D209" s="4"/>
      <c r="E209" s="2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1"/>
      <c r="B210" s="2"/>
      <c r="C210" s="1"/>
      <c r="D210" s="4"/>
      <c r="E210" s="2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1"/>
      <c r="B211" s="2"/>
      <c r="C211" s="1"/>
      <c r="D211" s="4"/>
      <c r="E211" s="2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1"/>
      <c r="B212" s="2"/>
      <c r="C212" s="1"/>
      <c r="D212" s="4"/>
      <c r="E212" s="2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1"/>
      <c r="B213" s="2"/>
      <c r="C213" s="1"/>
      <c r="D213" s="4"/>
      <c r="E213" s="2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1"/>
      <c r="B214" s="2"/>
      <c r="C214" s="1"/>
      <c r="D214" s="4"/>
      <c r="E214" s="2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1"/>
      <c r="B215" s="2"/>
      <c r="C215" s="1"/>
      <c r="D215" s="4"/>
      <c r="E215" s="2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1"/>
      <c r="B216" s="2"/>
      <c r="C216" s="1"/>
      <c r="D216" s="4"/>
      <c r="E216" s="2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1"/>
      <c r="B217" s="2"/>
      <c r="C217" s="1"/>
      <c r="D217" s="4"/>
      <c r="E217" s="2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1"/>
      <c r="B218" s="2"/>
      <c r="C218" s="1"/>
      <c r="D218" s="4"/>
      <c r="E218" s="2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1"/>
      <c r="B219" s="2"/>
      <c r="C219" s="1"/>
      <c r="D219" s="4"/>
      <c r="E219" s="2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1"/>
      <c r="B220" s="2"/>
      <c r="C220" s="1"/>
      <c r="D220" s="4"/>
      <c r="E220" s="2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1"/>
      <c r="B221" s="2"/>
      <c r="C221" s="1"/>
      <c r="D221" s="4"/>
      <c r="E221" s="2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1"/>
      <c r="B222" s="2"/>
      <c r="C222" s="1"/>
      <c r="D222" s="4"/>
      <c r="E222" s="2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1"/>
      <c r="B223" s="2"/>
      <c r="C223" s="1"/>
      <c r="D223" s="4"/>
      <c r="E223" s="2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1"/>
      <c r="B224" s="2"/>
      <c r="C224" s="1"/>
      <c r="D224" s="4"/>
      <c r="E224" s="2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1"/>
      <c r="B225" s="2"/>
      <c r="C225" s="1"/>
      <c r="D225" s="4"/>
      <c r="E225" s="2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1"/>
      <c r="B226" s="2"/>
      <c r="C226" s="1"/>
      <c r="D226" s="4"/>
      <c r="E226" s="2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1"/>
      <c r="B227" s="2"/>
      <c r="C227" s="1"/>
      <c r="D227" s="4"/>
      <c r="E227" s="2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1"/>
      <c r="B228" s="2"/>
      <c r="C228" s="1"/>
      <c r="D228" s="4"/>
      <c r="E228" s="2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1"/>
      <c r="B229" s="2"/>
      <c r="C229" s="1"/>
      <c r="D229" s="4"/>
      <c r="E229" s="2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1"/>
      <c r="B230" s="2"/>
      <c r="C230" s="1"/>
      <c r="D230" s="4"/>
      <c r="E230" s="2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1"/>
      <c r="B231" s="2"/>
      <c r="C231" s="1"/>
      <c r="D231" s="4"/>
      <c r="E231" s="2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1"/>
      <c r="B232" s="2"/>
      <c r="C232" s="1"/>
      <c r="D232" s="4"/>
      <c r="E232" s="2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1"/>
      <c r="B233" s="2"/>
      <c r="C233" s="1"/>
      <c r="D233" s="4"/>
      <c r="E233" s="2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1"/>
      <c r="B234" s="2"/>
      <c r="C234" s="1"/>
      <c r="D234" s="4"/>
      <c r="E234" s="2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1"/>
      <c r="B235" s="2"/>
      <c r="C235" s="1"/>
      <c r="D235" s="4"/>
      <c r="E235" s="2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1"/>
      <c r="B236" s="2"/>
      <c r="C236" s="1"/>
      <c r="D236" s="4"/>
      <c r="E236" s="2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1"/>
      <c r="B237" s="2"/>
      <c r="C237" s="1"/>
      <c r="D237" s="4"/>
      <c r="E237" s="2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1"/>
      <c r="B238" s="2"/>
      <c r="C238" s="1"/>
      <c r="D238" s="4"/>
      <c r="E238" s="2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1"/>
      <c r="B239" s="2"/>
      <c r="C239" s="1"/>
      <c r="D239" s="4"/>
      <c r="E239" s="2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1"/>
      <c r="B240" s="2"/>
      <c r="C240" s="1"/>
      <c r="D240" s="4"/>
      <c r="E240" s="2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1"/>
      <c r="B241" s="2"/>
      <c r="C241" s="1"/>
      <c r="D241" s="4"/>
      <c r="E241" s="2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1"/>
      <c r="B242" s="2"/>
      <c r="C242" s="1"/>
      <c r="D242" s="4"/>
      <c r="E242" s="2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1"/>
      <c r="B243" s="2"/>
      <c r="C243" s="1"/>
      <c r="D243" s="4"/>
      <c r="E243" s="2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1"/>
      <c r="B244" s="2"/>
      <c r="C244" s="1"/>
      <c r="D244" s="4"/>
      <c r="E244" s="2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1"/>
      <c r="B245" s="2"/>
      <c r="C245" s="1"/>
      <c r="D245" s="4"/>
      <c r="E245" s="2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1"/>
      <c r="B246" s="2"/>
      <c r="C246" s="1"/>
      <c r="D246" s="4"/>
      <c r="E246" s="2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1"/>
      <c r="B247" s="2"/>
      <c r="C247" s="1"/>
      <c r="D247" s="4"/>
      <c r="E247" s="2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1"/>
      <c r="B248" s="2"/>
      <c r="C248" s="1"/>
      <c r="D248" s="4"/>
      <c r="E248" s="2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1"/>
      <c r="B249" s="2"/>
      <c r="C249" s="1"/>
      <c r="D249" s="4"/>
      <c r="E249" s="2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1"/>
      <c r="B250" s="2"/>
      <c r="C250" s="1"/>
      <c r="D250" s="4"/>
      <c r="E250" s="2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1"/>
      <c r="B251" s="2"/>
      <c r="C251" s="1"/>
      <c r="D251" s="4"/>
      <c r="E251" s="2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1"/>
      <c r="B252" s="2"/>
      <c r="C252" s="1"/>
      <c r="D252" s="4"/>
      <c r="E252" s="2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1"/>
      <c r="B253" s="2"/>
      <c r="C253" s="1"/>
      <c r="D253" s="4"/>
      <c r="E253" s="2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1"/>
      <c r="B254" s="2"/>
      <c r="C254" s="1"/>
      <c r="D254" s="4"/>
      <c r="E254" s="2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1"/>
      <c r="B255" s="2"/>
      <c r="C255" s="1"/>
      <c r="D255" s="4"/>
      <c r="E255" s="2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1"/>
      <c r="B256" s="2"/>
      <c r="C256" s="1"/>
      <c r="D256" s="4"/>
      <c r="E256" s="2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1"/>
      <c r="B257" s="2"/>
      <c r="C257" s="1"/>
      <c r="D257" s="4"/>
      <c r="E257" s="2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1"/>
      <c r="B258" s="2"/>
      <c r="C258" s="1"/>
      <c r="D258" s="4"/>
      <c r="E258" s="2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1"/>
      <c r="B259" s="2"/>
      <c r="C259" s="1"/>
      <c r="D259" s="4"/>
      <c r="E259" s="2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1"/>
      <c r="B260" s="2"/>
      <c r="C260" s="1"/>
      <c r="D260" s="4"/>
      <c r="E260" s="2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1"/>
      <c r="B261" s="2"/>
      <c r="C261" s="1"/>
      <c r="D261" s="4"/>
      <c r="E261" s="2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1"/>
      <c r="B262" s="2"/>
      <c r="C262" s="1"/>
      <c r="D262" s="4"/>
      <c r="E262" s="2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1"/>
      <c r="B263" s="2"/>
      <c r="C263" s="1"/>
      <c r="D263" s="4"/>
      <c r="E263" s="2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1"/>
      <c r="B264" s="2"/>
      <c r="C264" s="1"/>
      <c r="D264" s="4"/>
      <c r="E264" s="2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1"/>
      <c r="B265" s="2"/>
      <c r="C265" s="1"/>
      <c r="D265" s="4"/>
      <c r="E265" s="2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1"/>
      <c r="B266" s="2"/>
      <c r="C266" s="1"/>
      <c r="D266" s="4"/>
      <c r="E266" s="2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2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2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2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2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2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2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2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2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2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2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2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2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2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2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2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2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2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2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2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2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2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2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2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2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2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2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2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2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2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2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2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2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2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2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2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2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2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2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2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2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2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2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2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2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2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2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2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2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2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2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2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2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2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2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2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2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2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2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2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2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2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2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2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2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2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2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2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2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2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2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2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2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2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2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2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2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2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2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2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2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2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2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2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2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2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2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2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2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2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2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2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2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2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2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2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2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2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2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2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2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2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2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2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2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2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2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2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2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2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2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2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2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2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2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2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2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2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2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2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2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2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2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2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2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2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2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2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2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2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2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2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2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2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2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2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2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2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2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2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2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2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2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2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2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2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2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2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2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2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2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2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2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2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2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2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2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2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2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2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2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2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2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2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2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2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2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2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2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2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2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2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2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2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2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2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2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2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2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2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2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2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2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2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2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2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2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2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2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2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2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2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2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2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2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2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2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2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2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2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2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2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2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2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2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2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2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2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2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2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2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2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2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2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2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2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2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2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2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2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2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2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2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2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2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2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2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2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2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2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2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2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2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2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2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2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2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2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2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2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2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2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2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2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2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2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2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2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2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2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2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2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2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2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2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2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2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2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2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2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2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2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2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2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2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2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2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2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2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2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2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2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2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2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2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2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2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2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2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2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2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2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2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2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2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2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2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2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2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2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2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2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2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2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2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2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2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2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2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2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2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2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2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2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2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2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2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2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2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2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2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2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2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2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2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2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2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2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2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2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2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2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2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2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2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2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2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2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2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2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2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2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2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2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2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2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2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2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2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2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2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2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2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2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2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2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2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2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2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2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2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2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2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2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2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2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2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2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2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2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2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2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2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2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2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2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2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2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2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2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2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2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2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2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2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2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2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2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2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2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2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2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2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2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2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2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2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2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2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2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2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2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2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2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2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2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2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2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2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2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2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2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2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2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2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2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2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2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2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2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2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2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2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2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2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2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2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2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2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2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2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2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2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2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2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2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2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2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2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2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2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2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2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2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2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2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2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2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2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2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2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2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2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2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2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2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2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2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2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2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2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2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2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2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2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2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2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2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2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2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2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2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2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2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2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2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2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2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2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2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2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2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2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2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2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2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2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2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2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2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2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2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2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2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2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2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2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2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2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2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2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2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2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2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2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2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2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2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2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2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2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2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2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2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2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2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2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2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2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2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2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2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2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2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2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2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2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2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2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2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2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2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2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2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2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2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2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2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2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2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2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2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2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2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2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2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2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2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2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2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2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2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2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2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2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2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2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2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2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2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2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2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2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2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2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2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2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2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2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2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2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2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2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2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2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2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2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2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2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2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2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2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2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2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2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2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2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2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2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2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2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2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2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2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2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2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2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2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2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2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2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2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2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2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2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2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2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2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2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2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2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2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2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2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2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2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2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2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2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2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2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2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2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2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2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2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2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2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2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2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2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2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2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2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2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2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2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2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2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2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2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2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2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2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2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2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2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2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2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2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2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2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2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2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2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2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2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2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2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2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2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2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2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2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2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2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2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2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2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2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2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2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2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2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2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2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2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2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2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2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2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2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2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2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2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2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2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2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2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2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2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2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2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2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2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2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2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2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2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2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2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2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2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2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2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2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2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2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2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2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2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2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2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2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2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2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2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2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2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2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2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2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2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2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2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2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2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2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2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2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2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2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2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2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2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2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2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2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2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2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2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2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2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2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2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ustomHeight="1">
      <c r="A1001" s="4"/>
      <c r="B1001" s="4"/>
      <c r="C1001" s="4"/>
      <c r="D1001" s="4"/>
      <c r="E1001" s="24"/>
      <c r="F1001" s="4"/>
      <c r="G1001" s="4"/>
      <c r="H1001" s="4"/>
      <c r="I1001" s="4"/>
      <c r="J1001" s="4"/>
      <c r="K1001" s="4"/>
      <c r="L1001" s="4"/>
      <c r="M1001" s="4"/>
      <c r="N1001" s="4"/>
      <c r="O1001" s="4"/>
      <c r="P1001" s="4"/>
      <c r="Q1001" s="4"/>
      <c r="R1001" s="4"/>
      <c r="S1001" s="4"/>
      <c r="T1001" s="4"/>
      <c r="U1001" s="4"/>
      <c r="V1001" s="4"/>
      <c r="W1001" s="4"/>
      <c r="X1001" s="4"/>
      <c r="Y1001" s="4"/>
      <c r="Z1001" s="4"/>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1001"/>
  <sheetViews>
    <sheetView topLeftCell="A7" workbookViewId="0">
      <selection activeCell="I32" sqref="I32:J32"/>
    </sheetView>
  </sheetViews>
  <sheetFormatPr defaultColWidth="14.44140625" defaultRowHeight="15" customHeight="1"/>
  <cols>
    <col min="1" max="1" width="4.33203125" customWidth="1"/>
    <col min="2" max="2" width="3.44140625" customWidth="1"/>
    <col min="3" max="3" width="28.109375" customWidth="1"/>
    <col min="4" max="4" width="11.6640625" customWidth="1"/>
    <col min="5" max="5" width="6.6640625" customWidth="1"/>
    <col min="6" max="6" width="11.6640625" customWidth="1"/>
    <col min="7" max="7" width="12.44140625" customWidth="1"/>
    <col min="8" max="8" width="5" customWidth="1"/>
  </cols>
  <sheetData>
    <row r="1" spans="1:10" ht="15.75" customHeight="1">
      <c r="A1" s="103" t="s">
        <v>222</v>
      </c>
      <c r="B1" s="107"/>
      <c r="C1" s="107"/>
      <c r="D1" s="107"/>
      <c r="E1" s="107"/>
      <c r="F1" s="107"/>
      <c r="G1" s="104"/>
      <c r="H1" s="3"/>
      <c r="I1" s="139" t="s">
        <v>13</v>
      </c>
      <c r="J1" s="140"/>
    </row>
    <row r="2" spans="1:10" ht="15.75" customHeight="1">
      <c r="A2" s="110"/>
      <c r="B2" s="111"/>
      <c r="C2" s="112" t="s">
        <v>14</v>
      </c>
      <c r="D2" s="112" t="s">
        <v>15</v>
      </c>
      <c r="E2" s="138" t="s">
        <v>16</v>
      </c>
      <c r="F2" s="112" t="s">
        <v>17</v>
      </c>
      <c r="G2" s="112" t="s">
        <v>18</v>
      </c>
      <c r="H2" s="3"/>
      <c r="I2" s="141" t="s">
        <v>223</v>
      </c>
      <c r="J2" s="141" t="s">
        <v>20</v>
      </c>
    </row>
    <row r="3" spans="1:10" ht="15.75" customHeight="1">
      <c r="A3" s="116" t="s">
        <v>224</v>
      </c>
      <c r="B3" s="117"/>
      <c r="C3" s="118" t="s">
        <v>225</v>
      </c>
      <c r="D3" s="119"/>
      <c r="E3" s="119"/>
      <c r="F3" s="120"/>
      <c r="G3" s="142">
        <f>SUM(F4:F7)</f>
        <v>1125</v>
      </c>
      <c r="H3" s="25"/>
      <c r="I3" s="143">
        <f>SUM(I4:I7)</f>
        <v>1250.48</v>
      </c>
      <c r="J3" s="144">
        <f>SUM(I3/G3)</f>
        <v>1.1115377777777777</v>
      </c>
    </row>
    <row r="4" spans="1:10" ht="15.75" customHeight="1">
      <c r="A4" s="60"/>
      <c r="B4" s="61">
        <v>1</v>
      </c>
      <c r="C4" s="62" t="s">
        <v>226</v>
      </c>
      <c r="D4" s="81">
        <v>0</v>
      </c>
      <c r="E4" s="60">
        <v>1</v>
      </c>
      <c r="F4" s="81">
        <f>SUM(D4*E4)</f>
        <v>0</v>
      </c>
      <c r="G4" s="81"/>
      <c r="H4" s="18"/>
      <c r="I4" s="82">
        <v>0.76</v>
      </c>
      <c r="J4" s="83" t="s">
        <v>54</v>
      </c>
    </row>
    <row r="5" spans="1:10" ht="15.75" customHeight="1">
      <c r="A5" s="60"/>
      <c r="B5" s="61">
        <v>2</v>
      </c>
      <c r="C5" s="62" t="s">
        <v>227</v>
      </c>
      <c r="D5" s="81">
        <v>450</v>
      </c>
      <c r="E5" s="60">
        <v>1</v>
      </c>
      <c r="F5" s="81">
        <f t="shared" ref="F5:F6" si="0">E5*D5</f>
        <v>450</v>
      </c>
      <c r="G5" s="81"/>
      <c r="H5" s="3"/>
      <c r="I5" s="82">
        <v>298.89999999999998</v>
      </c>
      <c r="J5" s="84">
        <f t="shared" ref="J5:J6" si="1">SUM(I5/F5)</f>
        <v>0.66422222222222216</v>
      </c>
    </row>
    <row r="6" spans="1:10" ht="15.75" customHeight="1">
      <c r="A6" s="60"/>
      <c r="B6" s="61">
        <v>3</v>
      </c>
      <c r="C6" s="62" t="s">
        <v>228</v>
      </c>
      <c r="D6" s="63">
        <v>675</v>
      </c>
      <c r="E6" s="60">
        <v>1</v>
      </c>
      <c r="F6" s="81">
        <f t="shared" si="0"/>
        <v>675</v>
      </c>
      <c r="G6" s="81"/>
      <c r="H6" s="3"/>
      <c r="I6" s="85">
        <v>939.89</v>
      </c>
      <c r="J6" s="84">
        <f t="shared" si="1"/>
        <v>1.3924296296296297</v>
      </c>
    </row>
    <row r="7" spans="1:10" ht="15.75" customHeight="1">
      <c r="A7" s="60"/>
      <c r="B7" s="61">
        <v>4</v>
      </c>
      <c r="C7" s="62" t="s">
        <v>229</v>
      </c>
      <c r="D7" s="81">
        <v>0</v>
      </c>
      <c r="E7" s="60">
        <v>1</v>
      </c>
      <c r="F7" s="81">
        <f>SUM(D7*E7)</f>
        <v>0</v>
      </c>
      <c r="G7" s="81"/>
      <c r="H7" s="3"/>
      <c r="I7" s="82">
        <v>10.93</v>
      </c>
      <c r="J7" s="83" t="s">
        <v>54</v>
      </c>
    </row>
    <row r="8" spans="1:10" ht="15.75" customHeight="1">
      <c r="A8" s="116" t="s">
        <v>230</v>
      </c>
      <c r="B8" s="117"/>
      <c r="C8" s="118" t="s">
        <v>116</v>
      </c>
      <c r="D8" s="119"/>
      <c r="E8" s="119"/>
      <c r="F8" s="120"/>
      <c r="G8" s="142">
        <f>SUM(F9:F10)</f>
        <v>11009.25</v>
      </c>
      <c r="H8" s="25"/>
      <c r="I8" s="143">
        <f>SUM(I9:I10)</f>
        <v>357.99</v>
      </c>
      <c r="J8" s="144">
        <f>SUM(I8/G8)</f>
        <v>3.2517201444240071E-2</v>
      </c>
    </row>
    <row r="9" spans="1:10" ht="15.75" customHeight="1">
      <c r="A9" s="60"/>
      <c r="B9" s="61">
        <v>1</v>
      </c>
      <c r="C9" s="62" t="s">
        <v>117</v>
      </c>
      <c r="D9" s="81">
        <v>275</v>
      </c>
      <c r="E9" s="60">
        <v>0</v>
      </c>
      <c r="F9" s="81">
        <f t="shared" ref="F9:F10" si="2">SUM(D9*E9)</f>
        <v>0</v>
      </c>
      <c r="G9" s="81"/>
      <c r="H9" s="3"/>
      <c r="I9" s="82">
        <v>0</v>
      </c>
      <c r="J9" s="84">
        <v>0</v>
      </c>
    </row>
    <row r="10" spans="1:10" ht="15.75" customHeight="1">
      <c r="A10" s="60"/>
      <c r="B10" s="61">
        <v>2</v>
      </c>
      <c r="C10" s="62" t="s">
        <v>109</v>
      </c>
      <c r="D10" s="81">
        <f>Lasten!D96</f>
        <v>11009.25</v>
      </c>
      <c r="E10" s="60">
        <v>1</v>
      </c>
      <c r="F10" s="81">
        <f t="shared" si="2"/>
        <v>11009.25</v>
      </c>
      <c r="G10" s="81"/>
      <c r="H10" s="3"/>
      <c r="I10" s="86">
        <f>72.99+285</f>
        <v>357.99</v>
      </c>
      <c r="J10" s="84">
        <f>SUM(I10/F10)</f>
        <v>3.2517201444240071E-2</v>
      </c>
    </row>
    <row r="11" spans="1:10" ht="15.75" customHeight="1">
      <c r="A11" s="116" t="s">
        <v>231</v>
      </c>
      <c r="B11" s="117"/>
      <c r="C11" s="118" t="s">
        <v>232</v>
      </c>
      <c r="D11" s="119"/>
      <c r="E11" s="119"/>
      <c r="F11" s="120"/>
      <c r="G11" s="142">
        <f>SUM(F12:F14)</f>
        <v>1325.81</v>
      </c>
      <c r="H11" s="25"/>
      <c r="I11" s="143">
        <f>SUM(I12:I14)</f>
        <v>0</v>
      </c>
      <c r="J11" s="144">
        <f>SUM(I11/G11)</f>
        <v>0</v>
      </c>
    </row>
    <row r="12" spans="1:10" ht="15.75" customHeight="1">
      <c r="A12" s="60"/>
      <c r="B12" s="61">
        <v>1</v>
      </c>
      <c r="C12" s="62" t="s">
        <v>233</v>
      </c>
      <c r="D12" s="81">
        <v>0</v>
      </c>
      <c r="E12" s="60">
        <v>1</v>
      </c>
      <c r="F12" s="81">
        <f t="shared" ref="F12:F14" si="3">SUM(D12*E12)</f>
        <v>0</v>
      </c>
      <c r="G12" s="81"/>
      <c r="H12" s="3"/>
      <c r="I12" s="82">
        <v>0</v>
      </c>
      <c r="J12" s="84">
        <v>0</v>
      </c>
    </row>
    <row r="13" spans="1:10" ht="15.75" customHeight="1">
      <c r="A13" s="60"/>
      <c r="B13" s="61">
        <v>2</v>
      </c>
      <c r="C13" s="62" t="s">
        <v>234</v>
      </c>
      <c r="D13" s="81">
        <v>1325.81</v>
      </c>
      <c r="E13" s="60">
        <v>1</v>
      </c>
      <c r="F13" s="81">
        <f t="shared" si="3"/>
        <v>1325.81</v>
      </c>
      <c r="G13" s="81"/>
      <c r="H13" s="3"/>
      <c r="I13" s="82">
        <v>0</v>
      </c>
      <c r="J13" s="84">
        <f>SUM(I13/F13)</f>
        <v>0</v>
      </c>
    </row>
    <row r="14" spans="1:10" ht="15.75" customHeight="1">
      <c r="A14" s="60"/>
      <c r="B14" s="61">
        <v>3</v>
      </c>
      <c r="C14" s="62" t="s">
        <v>235</v>
      </c>
      <c r="D14" s="81">
        <v>0</v>
      </c>
      <c r="E14" s="60">
        <v>1</v>
      </c>
      <c r="F14" s="81">
        <f t="shared" si="3"/>
        <v>0</v>
      </c>
      <c r="G14" s="81"/>
      <c r="H14" s="3"/>
      <c r="I14" s="82">
        <v>0</v>
      </c>
      <c r="J14" s="84">
        <v>0</v>
      </c>
    </row>
    <row r="15" spans="1:10" ht="15.75" customHeight="1">
      <c r="A15" s="116" t="s">
        <v>236</v>
      </c>
      <c r="B15" s="117"/>
      <c r="C15" s="118" t="s">
        <v>237</v>
      </c>
      <c r="D15" s="119"/>
      <c r="E15" s="119"/>
      <c r="F15" s="120"/>
      <c r="G15" s="142">
        <f>SUM(F16:F19)</f>
        <v>4884.4025000000001</v>
      </c>
      <c r="H15" s="25"/>
      <c r="I15" s="143">
        <f>SUM(I16:I19)</f>
        <v>5120.04</v>
      </c>
      <c r="J15" s="144">
        <f>SUM(I15/G15)</f>
        <v>1.0482428505840786</v>
      </c>
    </row>
    <row r="16" spans="1:10" ht="15.75" customHeight="1">
      <c r="A16" s="60"/>
      <c r="B16" s="61">
        <v>1</v>
      </c>
      <c r="C16" s="62" t="s">
        <v>238</v>
      </c>
      <c r="D16" s="81">
        <f>(SUM(100*(1.025^3)))</f>
        <v>107.68906249999999</v>
      </c>
      <c r="E16" s="60">
        <v>8</v>
      </c>
      <c r="F16" s="81">
        <f t="shared" ref="F16:F19" si="4">SUM(D16*E16)</f>
        <v>861.51249999999993</v>
      </c>
      <c r="G16" s="81"/>
      <c r="H16" s="3"/>
      <c r="I16" s="82">
        <v>861.52</v>
      </c>
      <c r="J16" s="84">
        <f t="shared" ref="J16:J19" si="5">SUM(I16/F16)</f>
        <v>1.0000087056194775</v>
      </c>
    </row>
    <row r="17" spans="1:10" ht="15.75" customHeight="1">
      <c r="A17" s="60"/>
      <c r="B17" s="61">
        <v>2</v>
      </c>
      <c r="C17" s="62" t="s">
        <v>239</v>
      </c>
      <c r="D17" s="81">
        <v>127.5</v>
      </c>
      <c r="E17" s="60">
        <v>8</v>
      </c>
      <c r="F17" s="81">
        <f t="shared" si="4"/>
        <v>1020</v>
      </c>
      <c r="G17" s="81"/>
      <c r="H17" s="3"/>
      <c r="I17" s="82">
        <v>1020</v>
      </c>
      <c r="J17" s="84">
        <f t="shared" si="5"/>
        <v>1</v>
      </c>
    </row>
    <row r="18" spans="1:10" ht="15.75" customHeight="1">
      <c r="A18" s="60"/>
      <c r="B18" s="61">
        <v>3</v>
      </c>
      <c r="C18" s="62" t="s">
        <v>240</v>
      </c>
      <c r="D18" s="81">
        <f>Lasten!F21/8</f>
        <v>305.48624999999998</v>
      </c>
      <c r="E18" s="60">
        <v>8</v>
      </c>
      <c r="F18" s="81">
        <f t="shared" si="4"/>
        <v>2443.89</v>
      </c>
      <c r="G18" s="81"/>
      <c r="H18" s="3"/>
      <c r="I18" s="82">
        <v>2443.88</v>
      </c>
      <c r="J18" s="84">
        <f t="shared" si="5"/>
        <v>0.99999590816280615</v>
      </c>
    </row>
    <row r="19" spans="1:10" ht="15.75" customHeight="1">
      <c r="A19" s="60"/>
      <c r="B19" s="61">
        <v>4</v>
      </c>
      <c r="C19" s="62" t="s">
        <v>35</v>
      </c>
      <c r="D19" s="81">
        <v>55.9</v>
      </c>
      <c r="E19" s="60">
        <v>10</v>
      </c>
      <c r="F19" s="81">
        <f t="shared" si="4"/>
        <v>559</v>
      </c>
      <c r="G19" s="62"/>
      <c r="H19" s="3"/>
      <c r="I19" s="82">
        <v>794.64</v>
      </c>
      <c r="J19" s="84">
        <f t="shared" si="5"/>
        <v>1.4215384615384614</v>
      </c>
    </row>
    <row r="20" spans="1:10" ht="15.75" customHeight="1">
      <c r="A20" s="116" t="s">
        <v>241</v>
      </c>
      <c r="B20" s="117"/>
      <c r="C20" s="118" t="s">
        <v>242</v>
      </c>
      <c r="D20" s="119"/>
      <c r="E20" s="119"/>
      <c r="F20" s="120"/>
      <c r="G20" s="142">
        <f>SUM(F21:F22)</f>
        <v>1250</v>
      </c>
      <c r="H20" s="25"/>
      <c r="I20" s="143">
        <f>SUM(I21:I22)</f>
        <v>1680</v>
      </c>
      <c r="J20" s="144">
        <f>SUM(I20/G20)</f>
        <v>1.3440000000000001</v>
      </c>
    </row>
    <row r="21" spans="1:10" ht="15.75" customHeight="1">
      <c r="A21" s="60"/>
      <c r="B21" s="61">
        <v>1</v>
      </c>
      <c r="C21" s="62" t="s">
        <v>243</v>
      </c>
      <c r="D21" s="81">
        <v>250</v>
      </c>
      <c r="E21" s="60">
        <v>1</v>
      </c>
      <c r="F21" s="81">
        <f t="shared" ref="F21:F22" si="6">SUM(D21*E21)</f>
        <v>250</v>
      </c>
      <c r="G21" s="81"/>
      <c r="H21" s="3"/>
      <c r="I21" s="82">
        <v>0</v>
      </c>
      <c r="J21" s="84">
        <f t="shared" ref="J21:J22" si="7">SUM(I21/F21)</f>
        <v>0</v>
      </c>
    </row>
    <row r="22" spans="1:10" ht="15.75" customHeight="1">
      <c r="A22" s="60"/>
      <c r="B22" s="61">
        <v>2</v>
      </c>
      <c r="C22" s="62" t="s">
        <v>244</v>
      </c>
      <c r="D22" s="81">
        <v>1000</v>
      </c>
      <c r="E22" s="60">
        <v>1</v>
      </c>
      <c r="F22" s="81">
        <f t="shared" si="6"/>
        <v>1000</v>
      </c>
      <c r="G22" s="81"/>
      <c r="H22" s="3"/>
      <c r="I22" s="82">
        <v>1680</v>
      </c>
      <c r="J22" s="84">
        <f t="shared" si="7"/>
        <v>1.68</v>
      </c>
    </row>
    <row r="23" spans="1:10" ht="15.75" customHeight="1">
      <c r="A23" s="116" t="s">
        <v>245</v>
      </c>
      <c r="B23" s="117"/>
      <c r="C23" s="118" t="s">
        <v>246</v>
      </c>
      <c r="D23" s="119"/>
      <c r="E23" s="119"/>
      <c r="F23" s="120"/>
      <c r="G23" s="142">
        <f>SUM(F24:F29)</f>
        <v>8060.47</v>
      </c>
      <c r="H23" s="25"/>
      <c r="I23" s="143">
        <f>SUM(I24:I29)</f>
        <v>3857.9100000000003</v>
      </c>
      <c r="J23" s="144">
        <f>SUM(I23/G23)</f>
        <v>0.47862097371493229</v>
      </c>
    </row>
    <row r="24" spans="1:10" ht="15.75" customHeight="1">
      <c r="A24" s="60"/>
      <c r="B24" s="61">
        <v>1</v>
      </c>
      <c r="C24" s="62" t="s">
        <v>128</v>
      </c>
      <c r="D24" s="81">
        <v>350</v>
      </c>
      <c r="E24" s="60">
        <v>1</v>
      </c>
      <c r="F24" s="81">
        <f t="shared" ref="F24:F27" si="8">SUM(D24*E24)</f>
        <v>350</v>
      </c>
      <c r="G24" s="81"/>
      <c r="H24" s="3"/>
      <c r="I24" s="82">
        <v>0</v>
      </c>
      <c r="J24" s="84">
        <f t="shared" ref="J24:J26" si="9">SUM(I24/F24)</f>
        <v>0</v>
      </c>
    </row>
    <row r="25" spans="1:10" ht="15.75" customHeight="1">
      <c r="A25" s="60"/>
      <c r="B25" s="61">
        <v>2</v>
      </c>
      <c r="C25" s="62" t="s">
        <v>247</v>
      </c>
      <c r="D25" s="81">
        <v>78.58</v>
      </c>
      <c r="E25" s="60">
        <v>1</v>
      </c>
      <c r="F25" s="81">
        <f t="shared" si="8"/>
        <v>78.58</v>
      </c>
      <c r="G25" s="81"/>
      <c r="H25" s="3"/>
      <c r="I25" s="82">
        <v>78.58</v>
      </c>
      <c r="J25" s="84">
        <f t="shared" si="9"/>
        <v>1</v>
      </c>
    </row>
    <row r="26" spans="1:10" ht="15.75" customHeight="1">
      <c r="A26" s="60"/>
      <c r="B26" s="61">
        <v>3</v>
      </c>
      <c r="C26" s="62" t="s">
        <v>80</v>
      </c>
      <c r="D26" s="63">
        <f>Lasten!F52</f>
        <v>1000</v>
      </c>
      <c r="E26" s="60">
        <v>1</v>
      </c>
      <c r="F26" s="81">
        <f t="shared" si="8"/>
        <v>1000</v>
      </c>
      <c r="G26" s="81"/>
      <c r="H26" s="3"/>
      <c r="I26" s="86">
        <v>87.55</v>
      </c>
      <c r="J26" s="84">
        <f t="shared" si="9"/>
        <v>8.7550000000000003E-2</v>
      </c>
    </row>
    <row r="27" spans="1:10" ht="15.75" customHeight="1">
      <c r="A27" s="60"/>
      <c r="B27" s="61">
        <v>4</v>
      </c>
      <c r="C27" s="62" t="s">
        <v>248</v>
      </c>
      <c r="D27" s="63">
        <v>0</v>
      </c>
      <c r="E27" s="60">
        <v>1</v>
      </c>
      <c r="F27" s="81">
        <f t="shared" si="8"/>
        <v>0</v>
      </c>
      <c r="G27" s="62"/>
      <c r="H27" s="3"/>
      <c r="I27" s="82">
        <v>0</v>
      </c>
      <c r="J27" s="84">
        <v>0</v>
      </c>
    </row>
    <row r="28" spans="1:10" ht="15.75" customHeight="1">
      <c r="A28" s="60"/>
      <c r="B28" s="61">
        <v>5</v>
      </c>
      <c r="C28" s="62" t="s">
        <v>249</v>
      </c>
      <c r="D28" s="63">
        <v>4002.69</v>
      </c>
      <c r="E28" s="60">
        <v>1</v>
      </c>
      <c r="F28" s="63">
        <f t="shared" ref="F28:F29" si="10">D28*E28</f>
        <v>4002.69</v>
      </c>
      <c r="G28" s="62"/>
      <c r="H28" s="3"/>
      <c r="I28" s="86">
        <v>3691.78</v>
      </c>
      <c r="J28" s="84">
        <f t="shared" ref="J28:J29" si="11">SUM(I28/F28)</f>
        <v>0.92232473661462666</v>
      </c>
    </row>
    <row r="29" spans="1:10" ht="15.75" customHeight="1">
      <c r="A29" s="60"/>
      <c r="B29" s="61">
        <v>6</v>
      </c>
      <c r="C29" s="62" t="s">
        <v>129</v>
      </c>
      <c r="D29" s="73">
        <v>2629.2</v>
      </c>
      <c r="E29" s="60">
        <v>1</v>
      </c>
      <c r="F29" s="63">
        <f t="shared" si="10"/>
        <v>2629.2</v>
      </c>
      <c r="G29" s="62"/>
      <c r="H29" s="3"/>
      <c r="I29" s="82">
        <v>0</v>
      </c>
      <c r="J29" s="84">
        <f t="shared" si="11"/>
        <v>0</v>
      </c>
    </row>
    <row r="30" spans="1:10" ht="15.75" customHeight="1">
      <c r="A30" s="116" t="s">
        <v>250</v>
      </c>
      <c r="B30" s="117"/>
      <c r="C30" s="118" t="s">
        <v>251</v>
      </c>
      <c r="D30" s="119"/>
      <c r="E30" s="119"/>
      <c r="F30" s="120"/>
      <c r="G30" s="142">
        <f>F31</f>
        <v>31200</v>
      </c>
      <c r="H30" s="25"/>
      <c r="I30" s="143">
        <f>I31</f>
        <v>31200</v>
      </c>
      <c r="J30" s="144">
        <f>SUM(I30/G30)</f>
        <v>1</v>
      </c>
    </row>
    <row r="31" spans="1:10" ht="15.75" customHeight="1">
      <c r="A31" s="60"/>
      <c r="B31" s="61">
        <v>1</v>
      </c>
      <c r="C31" s="62" t="s">
        <v>252</v>
      </c>
      <c r="D31" s="81">
        <v>3900</v>
      </c>
      <c r="E31" s="60">
        <v>8</v>
      </c>
      <c r="F31" s="81">
        <f>SUM(D31*E31)</f>
        <v>31200</v>
      </c>
      <c r="G31" s="81"/>
      <c r="H31" s="3"/>
      <c r="I31" s="82">
        <v>31200</v>
      </c>
      <c r="J31" s="84">
        <f>SUM(I31/F31)</f>
        <v>1</v>
      </c>
    </row>
    <row r="32" spans="1:10" ht="15.75" customHeight="1">
      <c r="A32" s="145"/>
      <c r="B32" s="146"/>
      <c r="C32" s="126" t="s">
        <v>253</v>
      </c>
      <c r="D32" s="107"/>
      <c r="E32" s="107"/>
      <c r="F32" s="104"/>
      <c r="G32" s="147">
        <f>SUM(G3+G8+G11+G15+G20+G23+G30)</f>
        <v>58854.932500000003</v>
      </c>
      <c r="H32" s="25"/>
      <c r="I32" s="148">
        <f>I3+I8+I11+I15+I20+I23+I30</f>
        <v>43466.42</v>
      </c>
      <c r="J32" s="149">
        <f>SUM(I32/G32)</f>
        <v>0.73853487131261253</v>
      </c>
    </row>
    <row r="33" spans="1:11" ht="15.75" customHeight="1">
      <c r="A33" s="22"/>
      <c r="B33" s="2"/>
      <c r="C33" s="3"/>
      <c r="D33" s="3"/>
      <c r="E33" s="22"/>
      <c r="F33" s="3"/>
      <c r="G33" s="3"/>
      <c r="H33" s="3"/>
    </row>
    <row r="34" spans="1:11" ht="15.75" customHeight="1">
      <c r="A34" s="22"/>
      <c r="B34" s="2"/>
      <c r="C34" s="3"/>
      <c r="D34" s="3"/>
      <c r="F34" s="22"/>
      <c r="G34" s="26"/>
      <c r="H34" s="3"/>
      <c r="K34" s="10"/>
    </row>
    <row r="35" spans="1:11" ht="15.75" customHeight="1">
      <c r="A35" s="51"/>
      <c r="B35" s="50"/>
      <c r="C35" s="50"/>
      <c r="D35" s="50"/>
      <c r="E35" s="50"/>
      <c r="F35" s="22"/>
      <c r="G35" s="3"/>
      <c r="H35" s="3"/>
    </row>
    <row r="36" spans="1:11" ht="15.75" customHeight="1">
      <c r="A36" s="22"/>
      <c r="B36" s="27"/>
      <c r="C36" s="28"/>
      <c r="D36" s="28"/>
      <c r="E36" s="29"/>
      <c r="F36" s="28"/>
      <c r="G36" s="28"/>
      <c r="H36" s="28"/>
    </row>
    <row r="37" spans="1:11" ht="15.75" customHeight="1">
      <c r="A37" s="22"/>
      <c r="B37" s="2"/>
      <c r="C37" s="3"/>
      <c r="D37" s="3"/>
      <c r="E37" s="22"/>
      <c r="F37" s="3"/>
      <c r="G37" s="3"/>
      <c r="H37" s="3"/>
    </row>
    <row r="38" spans="1:11" ht="15.75" customHeight="1">
      <c r="A38" s="22"/>
      <c r="B38" s="2"/>
      <c r="C38" s="3"/>
      <c r="D38" s="3"/>
      <c r="E38" s="22"/>
      <c r="F38" s="3"/>
      <c r="G38" s="3"/>
      <c r="H38" s="3"/>
    </row>
    <row r="39" spans="1:11" ht="15.75" customHeight="1">
      <c r="A39" s="22"/>
      <c r="B39" s="2"/>
      <c r="C39" s="3"/>
      <c r="D39" s="3"/>
      <c r="E39" s="22"/>
      <c r="F39" s="3"/>
      <c r="G39" s="3"/>
      <c r="H39" s="3"/>
    </row>
    <row r="40" spans="1:11" ht="15.75" customHeight="1">
      <c r="A40" s="22"/>
      <c r="B40" s="2"/>
      <c r="C40" s="3"/>
      <c r="D40" s="3"/>
      <c r="E40" s="22"/>
      <c r="F40" s="3"/>
      <c r="G40" s="3"/>
      <c r="H40" s="3"/>
    </row>
    <row r="41" spans="1:11" ht="15.75" customHeight="1">
      <c r="A41" s="22"/>
      <c r="B41" s="2"/>
      <c r="C41" s="3"/>
      <c r="D41" s="3"/>
      <c r="E41" s="22"/>
      <c r="F41" s="3"/>
      <c r="G41" s="3"/>
      <c r="H41" s="3"/>
    </row>
    <row r="42" spans="1:11" ht="15.75" customHeight="1">
      <c r="A42" s="22"/>
      <c r="B42" s="2"/>
      <c r="C42" s="3"/>
      <c r="D42" s="3"/>
      <c r="E42" s="22"/>
      <c r="F42" s="3"/>
      <c r="G42" s="3"/>
      <c r="H42" s="3"/>
    </row>
    <row r="43" spans="1:11" ht="15.75" customHeight="1">
      <c r="A43" s="22"/>
      <c r="B43" s="2"/>
      <c r="C43" s="3"/>
      <c r="D43" s="3"/>
      <c r="E43" s="22"/>
      <c r="F43" s="3"/>
      <c r="G43" s="3"/>
      <c r="H43" s="3"/>
    </row>
    <row r="44" spans="1:11" ht="15.75" customHeight="1">
      <c r="A44" s="22"/>
      <c r="B44" s="2"/>
      <c r="C44" s="3"/>
      <c r="D44" s="3"/>
      <c r="E44" s="22"/>
      <c r="F44" s="3"/>
      <c r="G44" s="3"/>
      <c r="H44" s="3"/>
    </row>
    <row r="45" spans="1:11" ht="15.75" customHeight="1">
      <c r="A45" s="22"/>
      <c r="B45" s="2"/>
      <c r="C45" s="3"/>
      <c r="D45" s="3"/>
      <c r="E45" s="22"/>
      <c r="F45" s="3"/>
      <c r="G45" s="3"/>
      <c r="H45" s="3"/>
    </row>
    <row r="46" spans="1:11" ht="15.75" customHeight="1">
      <c r="A46" s="22"/>
      <c r="B46" s="2"/>
      <c r="C46" s="3"/>
      <c r="D46" s="3"/>
      <c r="E46" s="22"/>
      <c r="F46" s="3"/>
      <c r="G46" s="3"/>
      <c r="H46" s="3"/>
    </row>
    <row r="47" spans="1:11" ht="15.75" customHeight="1">
      <c r="A47" s="22"/>
      <c r="B47" s="2"/>
      <c r="C47" s="3"/>
      <c r="D47" s="3"/>
      <c r="E47" s="22"/>
      <c r="F47" s="3"/>
      <c r="G47" s="3"/>
      <c r="H47" s="3"/>
    </row>
    <row r="48" spans="1:11" ht="15.75" customHeight="1">
      <c r="A48" s="22"/>
      <c r="B48" s="2"/>
      <c r="C48" s="3"/>
      <c r="D48" s="3"/>
      <c r="E48" s="22"/>
      <c r="F48" s="3"/>
      <c r="G48" s="3"/>
      <c r="H48" s="3"/>
    </row>
    <row r="49" spans="1:8" ht="15.75" customHeight="1">
      <c r="A49" s="22"/>
      <c r="B49" s="2"/>
      <c r="C49" s="3"/>
      <c r="D49" s="3"/>
      <c r="E49" s="22"/>
      <c r="F49" s="3"/>
      <c r="G49" s="3"/>
      <c r="H49" s="3"/>
    </row>
    <row r="50" spans="1:8" ht="15.75" customHeight="1">
      <c r="A50" s="22"/>
      <c r="B50" s="2"/>
      <c r="C50" s="3"/>
      <c r="D50" s="3"/>
      <c r="E50" s="22"/>
      <c r="F50" s="3"/>
      <c r="G50" s="3"/>
      <c r="H50" s="3"/>
    </row>
    <row r="51" spans="1:8" ht="15.75" customHeight="1">
      <c r="A51" s="22"/>
      <c r="B51" s="2"/>
      <c r="C51" s="3"/>
      <c r="D51" s="3"/>
      <c r="E51" s="22"/>
      <c r="F51" s="3"/>
      <c r="G51" s="3"/>
      <c r="H51" s="3"/>
    </row>
    <row r="52" spans="1:8" ht="15.75" customHeight="1">
      <c r="A52" s="22"/>
      <c r="B52" s="2"/>
      <c r="C52" s="3"/>
      <c r="D52" s="3"/>
      <c r="E52" s="22"/>
      <c r="F52" s="3"/>
      <c r="G52" s="3"/>
      <c r="H52" s="3"/>
    </row>
    <row r="53" spans="1:8" ht="15.75" customHeight="1">
      <c r="A53" s="22"/>
      <c r="B53" s="2"/>
      <c r="C53" s="3"/>
      <c r="D53" s="3"/>
      <c r="E53" s="22"/>
      <c r="F53" s="3"/>
      <c r="G53" s="3"/>
      <c r="H53" s="3"/>
    </row>
    <row r="54" spans="1:8" ht="15.75" customHeight="1">
      <c r="A54" s="22"/>
      <c r="B54" s="2"/>
      <c r="C54" s="3"/>
      <c r="D54" s="3"/>
      <c r="E54" s="22"/>
      <c r="F54" s="3"/>
      <c r="G54" s="3"/>
      <c r="H54" s="3"/>
    </row>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1">
    <mergeCell ref="I1:J1"/>
    <mergeCell ref="C3:F3"/>
    <mergeCell ref="C8:F8"/>
    <mergeCell ref="C11:F11"/>
    <mergeCell ref="C15:F15"/>
    <mergeCell ref="C23:F23"/>
    <mergeCell ref="C30:F30"/>
    <mergeCell ref="C32:F32"/>
    <mergeCell ref="A35:E35"/>
    <mergeCell ref="A1:G1"/>
    <mergeCell ref="C20:F20"/>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1001"/>
  <sheetViews>
    <sheetView topLeftCell="A16" zoomScale="85" zoomScaleNormal="85" workbookViewId="0">
      <selection activeCell="E31" sqref="E31"/>
    </sheetView>
  </sheetViews>
  <sheetFormatPr defaultColWidth="14.44140625" defaultRowHeight="15" customHeight="1"/>
  <cols>
    <col min="1" max="1" width="4.6640625" customWidth="1"/>
    <col min="2" max="2" width="3.44140625" customWidth="1"/>
    <col min="3" max="3" width="101.33203125" customWidth="1"/>
    <col min="4" max="4" width="14.44140625" customWidth="1"/>
    <col min="5" max="5" width="53.5546875" customWidth="1"/>
    <col min="6" max="6" width="14.44140625" customWidth="1"/>
  </cols>
  <sheetData>
    <row r="1" spans="1:5" ht="15" customHeight="1">
      <c r="A1" s="150"/>
      <c r="B1" s="151"/>
      <c r="C1" s="152" t="s">
        <v>254</v>
      </c>
      <c r="E1" s="153" t="s">
        <v>132</v>
      </c>
    </row>
    <row r="2" spans="1:5" ht="15" customHeight="1">
      <c r="A2" s="133" t="s">
        <v>224</v>
      </c>
      <c r="B2" s="134"/>
      <c r="C2" s="135" t="s">
        <v>225</v>
      </c>
      <c r="E2" s="154"/>
    </row>
    <row r="3" spans="1:5" ht="15" customHeight="1">
      <c r="A3" s="77"/>
      <c r="B3" s="78">
        <v>1</v>
      </c>
      <c r="C3" s="79" t="s">
        <v>255</v>
      </c>
      <c r="E3" s="30" t="s">
        <v>256</v>
      </c>
    </row>
    <row r="4" spans="1:5" ht="15" customHeight="1">
      <c r="A4" s="77"/>
      <c r="B4" s="78">
        <v>2</v>
      </c>
      <c r="C4" s="79" t="s">
        <v>257</v>
      </c>
      <c r="E4" s="30" t="s">
        <v>258</v>
      </c>
    </row>
    <row r="5" spans="1:5" ht="30" customHeight="1">
      <c r="A5" s="77"/>
      <c r="B5" s="78">
        <v>3</v>
      </c>
      <c r="C5" s="79" t="s">
        <v>259</v>
      </c>
      <c r="E5" s="30" t="s">
        <v>260</v>
      </c>
    </row>
    <row r="6" spans="1:5" ht="30" customHeight="1">
      <c r="A6" s="77"/>
      <c r="B6" s="78">
        <v>4</v>
      </c>
      <c r="C6" s="79" t="s">
        <v>261</v>
      </c>
      <c r="E6" s="30" t="s">
        <v>262</v>
      </c>
    </row>
    <row r="7" spans="1:5" ht="15" customHeight="1">
      <c r="A7" s="133" t="s">
        <v>230</v>
      </c>
      <c r="B7" s="134"/>
      <c r="C7" s="135" t="s">
        <v>116</v>
      </c>
      <c r="E7" s="154"/>
    </row>
    <row r="8" spans="1:5" ht="39.75" customHeight="1">
      <c r="A8" s="77"/>
      <c r="B8" s="78">
        <v>1</v>
      </c>
      <c r="C8" s="79" t="s">
        <v>263</v>
      </c>
      <c r="E8" s="31" t="s">
        <v>264</v>
      </c>
    </row>
    <row r="9" spans="1:5" ht="66" customHeight="1">
      <c r="A9" s="77"/>
      <c r="B9" s="78">
        <v>2</v>
      </c>
      <c r="C9" s="79" t="s">
        <v>265</v>
      </c>
      <c r="E9" s="32" t="s">
        <v>266</v>
      </c>
    </row>
    <row r="10" spans="1:5" ht="15" customHeight="1">
      <c r="A10" s="133" t="s">
        <v>231</v>
      </c>
      <c r="B10" s="134"/>
      <c r="C10" s="135" t="s">
        <v>232</v>
      </c>
      <c r="E10" s="154"/>
    </row>
    <row r="11" spans="1:5" ht="15" customHeight="1">
      <c r="A11" s="77"/>
      <c r="B11" s="78">
        <v>1</v>
      </c>
      <c r="C11" s="79" t="s">
        <v>267</v>
      </c>
      <c r="E11" s="30" t="s">
        <v>268</v>
      </c>
    </row>
    <row r="12" spans="1:5" ht="17.25" customHeight="1">
      <c r="A12" s="77"/>
      <c r="B12" s="78">
        <v>2</v>
      </c>
      <c r="C12" s="87" t="s">
        <v>269</v>
      </c>
      <c r="E12" s="30" t="s">
        <v>268</v>
      </c>
    </row>
    <row r="13" spans="1:5" ht="15" customHeight="1">
      <c r="A13" s="77"/>
      <c r="B13" s="78">
        <v>3</v>
      </c>
      <c r="C13" s="79" t="s">
        <v>270</v>
      </c>
      <c r="E13" s="31" t="s">
        <v>271</v>
      </c>
    </row>
    <row r="14" spans="1:5" ht="15" customHeight="1">
      <c r="A14" s="133" t="s">
        <v>236</v>
      </c>
      <c r="B14" s="134"/>
      <c r="C14" s="135" t="s">
        <v>237</v>
      </c>
      <c r="E14" s="154"/>
    </row>
    <row r="15" spans="1:5" ht="15" customHeight="1">
      <c r="A15" s="77"/>
      <c r="B15" s="78">
        <v>1</v>
      </c>
      <c r="C15" s="79" t="s">
        <v>272</v>
      </c>
      <c r="E15" s="30" t="s">
        <v>273</v>
      </c>
    </row>
    <row r="16" spans="1:5" ht="31.5" customHeight="1">
      <c r="A16" s="77"/>
      <c r="B16" s="78">
        <v>2</v>
      </c>
      <c r="C16" s="79" t="s">
        <v>274</v>
      </c>
      <c r="E16" s="30" t="s">
        <v>273</v>
      </c>
    </row>
    <row r="17" spans="1:5" ht="30.75" customHeight="1">
      <c r="A17" s="77"/>
      <c r="B17" s="78">
        <v>3</v>
      </c>
      <c r="C17" s="79" t="s">
        <v>275</v>
      </c>
      <c r="E17" s="32" t="s">
        <v>276</v>
      </c>
    </row>
    <row r="18" spans="1:5" ht="28.5" customHeight="1">
      <c r="A18" s="77"/>
      <c r="B18" s="78">
        <v>4</v>
      </c>
      <c r="C18" s="79" t="s">
        <v>277</v>
      </c>
      <c r="E18" s="30" t="s">
        <v>278</v>
      </c>
    </row>
    <row r="19" spans="1:5" ht="15" customHeight="1">
      <c r="A19" s="133" t="s">
        <v>241</v>
      </c>
      <c r="B19" s="134"/>
      <c r="C19" s="135" t="s">
        <v>242</v>
      </c>
      <c r="E19" s="154"/>
    </row>
    <row r="20" spans="1:5" ht="15" customHeight="1">
      <c r="A20" s="77"/>
      <c r="B20" s="78">
        <v>1</v>
      </c>
      <c r="C20" s="79" t="s">
        <v>279</v>
      </c>
      <c r="E20" s="31" t="s">
        <v>280</v>
      </c>
    </row>
    <row r="21" spans="1:5" ht="27.75" customHeight="1">
      <c r="A21" s="77"/>
      <c r="B21" s="78">
        <v>2</v>
      </c>
      <c r="C21" s="79" t="s">
        <v>281</v>
      </c>
      <c r="E21" s="30" t="s">
        <v>282</v>
      </c>
    </row>
    <row r="22" spans="1:5" ht="15" customHeight="1">
      <c r="A22" s="133" t="s">
        <v>245</v>
      </c>
      <c r="B22" s="134"/>
      <c r="C22" s="135" t="s">
        <v>246</v>
      </c>
      <c r="E22" s="154"/>
    </row>
    <row r="23" spans="1:5" ht="39.75" customHeight="1">
      <c r="A23" s="77"/>
      <c r="B23" s="78">
        <v>1</v>
      </c>
      <c r="C23" s="79" t="s">
        <v>283</v>
      </c>
      <c r="E23" s="31" t="s">
        <v>284</v>
      </c>
    </row>
    <row r="24" spans="1:5" ht="41.25" customHeight="1">
      <c r="A24" s="77"/>
      <c r="B24" s="78">
        <v>2</v>
      </c>
      <c r="C24" s="79" t="s">
        <v>285</v>
      </c>
      <c r="E24" s="30" t="s">
        <v>286</v>
      </c>
    </row>
    <row r="25" spans="1:5" ht="42.75" customHeight="1">
      <c r="A25" s="77"/>
      <c r="B25" s="78">
        <v>3</v>
      </c>
      <c r="C25" s="79" t="s">
        <v>287</v>
      </c>
      <c r="E25" s="31" t="s">
        <v>288</v>
      </c>
    </row>
    <row r="26" spans="1:5" ht="36.75" customHeight="1">
      <c r="A26" s="77"/>
      <c r="B26" s="78">
        <v>4</v>
      </c>
      <c r="C26" s="79" t="s">
        <v>289</v>
      </c>
      <c r="E26" s="31" t="s">
        <v>284</v>
      </c>
    </row>
    <row r="27" spans="1:5" ht="30.75" customHeight="1">
      <c r="A27" s="77"/>
      <c r="B27" s="78">
        <v>5</v>
      </c>
      <c r="C27" s="79" t="s">
        <v>290</v>
      </c>
      <c r="E27" s="23" t="s">
        <v>221</v>
      </c>
    </row>
    <row r="28" spans="1:5" ht="31.5" customHeight="1">
      <c r="A28" s="77"/>
      <c r="B28" s="78">
        <v>6</v>
      </c>
      <c r="C28" s="79" t="s">
        <v>291</v>
      </c>
      <c r="E28" s="31" t="s">
        <v>292</v>
      </c>
    </row>
    <row r="29" spans="1:5" ht="15" customHeight="1">
      <c r="A29" s="133" t="s">
        <v>250</v>
      </c>
      <c r="B29" s="134"/>
      <c r="C29" s="135" t="s">
        <v>251</v>
      </c>
      <c r="E29" s="154"/>
    </row>
    <row r="30" spans="1:5" ht="35.25" customHeight="1">
      <c r="A30" s="77"/>
      <c r="B30" s="78">
        <v>1</v>
      </c>
      <c r="C30" s="79" t="s">
        <v>293</v>
      </c>
      <c r="E30" s="30" t="s">
        <v>294</v>
      </c>
    </row>
    <row r="31" spans="1:5" ht="15" customHeight="1">
      <c r="A31" s="155"/>
      <c r="B31" s="156"/>
      <c r="C31" s="137" t="s">
        <v>253</v>
      </c>
      <c r="E31" s="157"/>
    </row>
    <row r="32" spans="1:5" ht="15" customHeight="1">
      <c r="A32" s="22"/>
      <c r="B32" s="2"/>
      <c r="C32" s="3"/>
    </row>
    <row r="33" spans="1:3" ht="15" customHeight="1">
      <c r="A33" s="22"/>
      <c r="B33" s="2"/>
      <c r="C33" s="3"/>
    </row>
    <row r="34" spans="1:3" ht="15" customHeight="1">
      <c r="A34" s="22"/>
      <c r="B34" s="2"/>
      <c r="C34" s="3"/>
    </row>
    <row r="35" spans="1:3" ht="15" customHeight="1">
      <c r="A35" s="22"/>
      <c r="B35" s="2"/>
      <c r="C35" s="3"/>
    </row>
    <row r="36" spans="1:3" ht="15" customHeight="1">
      <c r="A36" s="22"/>
      <c r="B36" s="2"/>
      <c r="C36" s="3"/>
    </row>
    <row r="37" spans="1:3" ht="15" customHeight="1">
      <c r="A37" s="22"/>
      <c r="B37" s="2"/>
      <c r="C37" s="3"/>
    </row>
    <row r="38" spans="1:3" ht="15" customHeight="1">
      <c r="A38" s="22"/>
      <c r="B38" s="2"/>
      <c r="C38" s="3"/>
    </row>
    <row r="39" spans="1:3" ht="15" customHeight="1">
      <c r="A39" s="22"/>
      <c r="B39" s="2"/>
      <c r="C39" s="3"/>
    </row>
    <row r="40" spans="1:3" ht="15" customHeight="1">
      <c r="A40" s="22"/>
      <c r="B40" s="2"/>
      <c r="C40" s="3"/>
    </row>
    <row r="41" spans="1:3" ht="15" customHeight="1">
      <c r="A41" s="22"/>
      <c r="B41" s="2"/>
      <c r="C41" s="3"/>
    </row>
    <row r="42" spans="1:3" ht="15" customHeight="1">
      <c r="A42" s="22"/>
      <c r="B42" s="2"/>
      <c r="C42" s="3"/>
    </row>
    <row r="43" spans="1:3" ht="15" customHeight="1">
      <c r="A43" s="22"/>
      <c r="B43" s="2"/>
      <c r="C43" s="3"/>
    </row>
    <row r="44" spans="1:3" ht="15" customHeight="1">
      <c r="A44" s="22"/>
      <c r="B44" s="2"/>
      <c r="C44" s="3"/>
    </row>
    <row r="45" spans="1:3" ht="15" customHeight="1">
      <c r="A45" s="22"/>
      <c r="B45" s="2"/>
      <c r="C45" s="3"/>
    </row>
    <row r="46" spans="1:3" ht="15" customHeight="1">
      <c r="A46" s="22"/>
      <c r="B46" s="2"/>
      <c r="C46" s="3"/>
    </row>
    <row r="47" spans="1:3" ht="15" customHeight="1">
      <c r="A47" s="22"/>
      <c r="B47" s="2"/>
      <c r="C47" s="3"/>
    </row>
    <row r="48" spans="1:3" ht="15" customHeight="1">
      <c r="A48" s="22"/>
      <c r="B48" s="2"/>
      <c r="C48" s="3"/>
    </row>
    <row r="49" spans="1:3" ht="15.75" customHeight="1">
      <c r="A49" s="22"/>
      <c r="B49" s="2"/>
      <c r="C49" s="3"/>
    </row>
    <row r="50" spans="1:3" ht="15.75" customHeight="1">
      <c r="A50" s="22"/>
      <c r="B50" s="2"/>
      <c r="C50" s="3"/>
    </row>
    <row r="51" spans="1:3" ht="15.75" customHeight="1">
      <c r="A51" s="22"/>
      <c r="B51" s="2"/>
      <c r="C51" s="3"/>
    </row>
    <row r="52" spans="1:3" ht="15.75" customHeight="1">
      <c r="A52" s="22"/>
      <c r="B52" s="2"/>
      <c r="C52" s="3"/>
    </row>
    <row r="53" spans="1:3" ht="15.75" customHeight="1">
      <c r="A53" s="22"/>
      <c r="B53" s="2"/>
      <c r="C53" s="3"/>
    </row>
    <row r="54" spans="1:3" ht="15.75" customHeight="1">
      <c r="A54" s="1"/>
      <c r="B54" s="2"/>
      <c r="C54" s="1"/>
    </row>
    <row r="55" spans="1:3" ht="15.75" customHeight="1">
      <c r="A55" s="1"/>
      <c r="B55" s="2"/>
      <c r="C55" s="1"/>
    </row>
    <row r="56" spans="1:3" ht="15.75" customHeight="1">
      <c r="A56" s="1"/>
      <c r="B56" s="2"/>
      <c r="C56" s="1"/>
    </row>
    <row r="57" spans="1:3" ht="15.75" customHeight="1">
      <c r="A57" s="1"/>
      <c r="B57" s="2"/>
      <c r="C57" s="1"/>
    </row>
    <row r="58" spans="1:3" ht="15.75" customHeight="1">
      <c r="A58" s="1"/>
      <c r="B58" s="2"/>
      <c r="C58" s="1"/>
    </row>
    <row r="59" spans="1:3" ht="15.75" customHeight="1">
      <c r="A59" s="1"/>
      <c r="B59" s="2"/>
      <c r="C59" s="1"/>
    </row>
    <row r="60" spans="1:3" ht="15.75" customHeight="1">
      <c r="A60" s="1"/>
      <c r="B60" s="2"/>
      <c r="C60" s="1"/>
    </row>
    <row r="61" spans="1:3" ht="15.75" customHeight="1">
      <c r="A61" s="1"/>
      <c r="B61" s="2"/>
      <c r="C61" s="1"/>
    </row>
    <row r="62" spans="1:3" ht="15.75" customHeight="1">
      <c r="A62" s="1"/>
      <c r="B62" s="2"/>
      <c r="C62" s="1"/>
    </row>
    <row r="63" spans="1:3" ht="15.75" customHeight="1">
      <c r="A63" s="1"/>
      <c r="B63" s="2"/>
      <c r="C63" s="1"/>
    </row>
    <row r="64" spans="1:3" ht="15.75" customHeight="1">
      <c r="A64" s="1"/>
      <c r="B64" s="2"/>
      <c r="C64" s="1"/>
    </row>
    <row r="65" spans="1:3" ht="15.75" customHeight="1">
      <c r="A65" s="1"/>
      <c r="B65" s="2"/>
      <c r="C65" s="1"/>
    </row>
    <row r="66" spans="1:3" ht="15.75" customHeight="1">
      <c r="A66" s="1"/>
      <c r="B66" s="2"/>
      <c r="C66" s="1"/>
    </row>
    <row r="67" spans="1:3" ht="15.75" customHeight="1">
      <c r="A67" s="1"/>
      <c r="B67" s="2"/>
      <c r="C67" s="1"/>
    </row>
    <row r="68" spans="1:3" ht="15.75" customHeight="1">
      <c r="A68" s="1"/>
      <c r="B68" s="2"/>
      <c r="C68" s="1"/>
    </row>
    <row r="69" spans="1:3" ht="15.75" customHeight="1">
      <c r="A69" s="1"/>
      <c r="B69" s="2"/>
      <c r="C69" s="1"/>
    </row>
    <row r="70" spans="1:3" ht="15.75" customHeight="1">
      <c r="A70" s="1"/>
      <c r="B70" s="2"/>
      <c r="C70" s="1"/>
    </row>
    <row r="71" spans="1:3" ht="15.75" customHeight="1">
      <c r="A71" s="1"/>
      <c r="B71" s="2"/>
      <c r="C71" s="1"/>
    </row>
    <row r="72" spans="1:3" ht="15.75" customHeight="1">
      <c r="A72" s="1"/>
      <c r="B72" s="2"/>
      <c r="C72" s="1"/>
    </row>
    <row r="73" spans="1:3" ht="15.75" customHeight="1">
      <c r="A73" s="1"/>
      <c r="B73" s="2"/>
      <c r="C73" s="1"/>
    </row>
    <row r="74" spans="1:3" ht="15.75" customHeight="1">
      <c r="A74" s="1"/>
      <c r="B74" s="2"/>
      <c r="C74" s="1"/>
    </row>
    <row r="75" spans="1:3" ht="15.75" customHeight="1">
      <c r="A75" s="1"/>
      <c r="B75" s="2"/>
      <c r="C75" s="1"/>
    </row>
    <row r="76" spans="1:3" ht="15.75" customHeight="1">
      <c r="A76" s="1"/>
      <c r="B76" s="2"/>
      <c r="C76" s="1"/>
    </row>
    <row r="77" spans="1:3" ht="15.75" customHeight="1">
      <c r="A77" s="1"/>
      <c r="B77" s="2"/>
      <c r="C77" s="1"/>
    </row>
    <row r="78" spans="1:3" ht="15.75" customHeight="1">
      <c r="A78" s="1"/>
      <c r="B78" s="2"/>
      <c r="C78" s="1"/>
    </row>
    <row r="79" spans="1:3" ht="15.75" customHeight="1">
      <c r="A79" s="1"/>
      <c r="B79" s="2"/>
      <c r="C79" s="1"/>
    </row>
    <row r="80" spans="1:3" ht="15.75" customHeight="1">
      <c r="A80" s="1"/>
      <c r="B80" s="2"/>
      <c r="C80" s="1"/>
    </row>
    <row r="81" spans="1:3" ht="15.75" customHeight="1">
      <c r="A81" s="1"/>
      <c r="B81" s="2"/>
      <c r="C81" s="1"/>
    </row>
    <row r="82" spans="1:3" ht="15.75" customHeight="1">
      <c r="A82" s="1"/>
      <c r="B82" s="2"/>
      <c r="C82" s="1"/>
    </row>
    <row r="83" spans="1:3" ht="15.75" customHeight="1">
      <c r="A83" s="1"/>
      <c r="B83" s="2"/>
      <c r="C83" s="1"/>
    </row>
    <row r="84" spans="1:3" ht="15.75" customHeight="1">
      <c r="A84" s="1"/>
      <c r="B84" s="2"/>
      <c r="C84" s="1"/>
    </row>
    <row r="85" spans="1:3" ht="15.75" customHeight="1">
      <c r="A85" s="1"/>
      <c r="B85" s="2"/>
      <c r="C85" s="1"/>
    </row>
    <row r="86" spans="1:3" ht="15.75" customHeight="1">
      <c r="A86" s="1"/>
      <c r="B86" s="2"/>
      <c r="C86" s="1"/>
    </row>
    <row r="87" spans="1:3" ht="15.75" customHeight="1">
      <c r="A87" s="1"/>
      <c r="B87" s="2"/>
      <c r="C87" s="1"/>
    </row>
    <row r="88" spans="1:3" ht="15.75" customHeight="1">
      <c r="A88" s="1"/>
      <c r="B88" s="2"/>
      <c r="C88" s="1"/>
    </row>
    <row r="89" spans="1:3" ht="15.75" customHeight="1">
      <c r="A89" s="1"/>
      <c r="B89" s="2"/>
      <c r="C89" s="1"/>
    </row>
    <row r="90" spans="1:3" ht="15.75" customHeight="1">
      <c r="A90" s="1"/>
      <c r="B90" s="2"/>
      <c r="C90" s="1"/>
    </row>
    <row r="91" spans="1:3" ht="15.75" customHeight="1">
      <c r="A91" s="1"/>
      <c r="B91" s="2"/>
      <c r="C91" s="1"/>
    </row>
    <row r="92" spans="1:3" ht="15.75" customHeight="1">
      <c r="A92" s="1"/>
      <c r="B92" s="2"/>
      <c r="C92" s="1"/>
    </row>
    <row r="93" spans="1:3" ht="15.75" customHeight="1">
      <c r="A93" s="1"/>
      <c r="B93" s="2"/>
      <c r="C93" s="1"/>
    </row>
    <row r="94" spans="1:3" ht="15.75" customHeight="1">
      <c r="A94" s="1"/>
      <c r="B94" s="2"/>
      <c r="C94" s="1"/>
    </row>
    <row r="95" spans="1:3" ht="15.75" customHeight="1">
      <c r="A95" s="1"/>
      <c r="B95" s="2"/>
      <c r="C95" s="1"/>
    </row>
    <row r="96" spans="1:3" ht="15.75" customHeight="1">
      <c r="A96" s="1"/>
      <c r="B96" s="2"/>
      <c r="C96" s="1"/>
    </row>
    <row r="97" spans="1:3" ht="15.75" customHeight="1">
      <c r="A97" s="1"/>
      <c r="B97" s="2"/>
      <c r="C97" s="1"/>
    </row>
    <row r="98" spans="1:3" ht="15.75" customHeight="1">
      <c r="A98" s="1"/>
      <c r="B98" s="2"/>
      <c r="C98" s="1"/>
    </row>
    <row r="99" spans="1:3" ht="15.75" customHeight="1">
      <c r="A99" s="1"/>
      <c r="B99" s="2"/>
      <c r="C99" s="1"/>
    </row>
    <row r="100" spans="1:3" ht="15.75" customHeight="1">
      <c r="A100" s="1"/>
      <c r="B100" s="2"/>
      <c r="C100" s="1"/>
    </row>
    <row r="101" spans="1:3" ht="15.75" customHeight="1">
      <c r="A101" s="1"/>
      <c r="B101" s="2"/>
      <c r="C101" s="1"/>
    </row>
    <row r="102" spans="1:3" ht="15.75" customHeight="1">
      <c r="A102" s="1"/>
      <c r="B102" s="2"/>
      <c r="C102" s="1"/>
    </row>
    <row r="103" spans="1:3" ht="15.75" customHeight="1">
      <c r="A103" s="1"/>
      <c r="B103" s="2"/>
      <c r="C103" s="1"/>
    </row>
    <row r="104" spans="1:3" ht="15.75" customHeight="1">
      <c r="A104" s="1"/>
      <c r="B104" s="2"/>
      <c r="C104" s="1"/>
    </row>
    <row r="105" spans="1:3" ht="15.75" customHeight="1">
      <c r="A105" s="1"/>
      <c r="B105" s="2"/>
      <c r="C105" s="1"/>
    </row>
    <row r="106" spans="1:3" ht="15.75" customHeight="1">
      <c r="A106" s="1"/>
      <c r="B106" s="2"/>
      <c r="C106" s="1"/>
    </row>
    <row r="107" spans="1:3" ht="15.75" customHeight="1">
      <c r="A107" s="1"/>
      <c r="B107" s="2"/>
      <c r="C107" s="1"/>
    </row>
    <row r="108" spans="1:3" ht="15.75" customHeight="1">
      <c r="A108" s="1"/>
      <c r="B108" s="2"/>
      <c r="C108" s="1"/>
    </row>
    <row r="109" spans="1:3" ht="15.75" customHeight="1">
      <c r="A109" s="1"/>
      <c r="B109" s="2"/>
      <c r="C109" s="1"/>
    </row>
    <row r="110" spans="1:3" ht="15.75" customHeight="1">
      <c r="A110" s="1"/>
      <c r="B110" s="2"/>
      <c r="C110" s="1"/>
    </row>
    <row r="111" spans="1:3" ht="15.75" customHeight="1">
      <c r="A111" s="1"/>
      <c r="B111" s="2"/>
      <c r="C111" s="1"/>
    </row>
    <row r="112" spans="1:3" ht="15.75" customHeight="1">
      <c r="A112" s="1"/>
      <c r="B112" s="2"/>
      <c r="C112" s="1"/>
    </row>
    <row r="113" spans="1:3" ht="15.75" customHeight="1">
      <c r="A113" s="1"/>
      <c r="B113" s="2"/>
      <c r="C113" s="1"/>
    </row>
    <row r="114" spans="1:3" ht="15.75" customHeight="1">
      <c r="A114" s="1"/>
      <c r="B114" s="2"/>
      <c r="C114" s="1"/>
    </row>
    <row r="115" spans="1:3" ht="15.75" customHeight="1">
      <c r="A115" s="1"/>
      <c r="B115" s="2"/>
      <c r="C115" s="1"/>
    </row>
    <row r="116" spans="1:3" ht="15.75" customHeight="1">
      <c r="A116" s="1"/>
      <c r="B116" s="2"/>
      <c r="C116" s="1"/>
    </row>
    <row r="117" spans="1:3" ht="15.75" customHeight="1">
      <c r="A117" s="1"/>
      <c r="B117" s="2"/>
      <c r="C117" s="1"/>
    </row>
    <row r="118" spans="1:3" ht="15.75" customHeight="1">
      <c r="A118" s="1"/>
      <c r="B118" s="2"/>
      <c r="C118" s="1"/>
    </row>
    <row r="119" spans="1:3" ht="15.75" customHeight="1">
      <c r="A119" s="1"/>
      <c r="B119" s="2"/>
      <c r="C119" s="1"/>
    </row>
    <row r="120" spans="1:3" ht="15.75" customHeight="1">
      <c r="A120" s="1"/>
      <c r="B120" s="2"/>
      <c r="C120" s="1"/>
    </row>
    <row r="121" spans="1:3" ht="15.75" customHeight="1">
      <c r="A121" s="1"/>
      <c r="B121" s="2"/>
      <c r="C121" s="1"/>
    </row>
    <row r="122" spans="1:3" ht="15.75" customHeight="1">
      <c r="A122" s="1"/>
      <c r="B122" s="2"/>
      <c r="C122" s="1"/>
    </row>
    <row r="123" spans="1:3" ht="15.75" customHeight="1">
      <c r="A123" s="1"/>
      <c r="B123" s="2"/>
      <c r="C123" s="1"/>
    </row>
    <row r="124" spans="1:3" ht="15.75" customHeight="1">
      <c r="A124" s="1"/>
      <c r="B124" s="2"/>
      <c r="C124" s="1"/>
    </row>
    <row r="125" spans="1:3" ht="15.75" customHeight="1">
      <c r="A125" s="1"/>
      <c r="B125" s="2"/>
      <c r="C125" s="1"/>
    </row>
    <row r="126" spans="1:3" ht="15.75" customHeight="1">
      <c r="A126" s="1"/>
      <c r="B126" s="2"/>
      <c r="C126" s="1"/>
    </row>
    <row r="127" spans="1:3" ht="15.75" customHeight="1">
      <c r="A127" s="1"/>
      <c r="B127" s="2"/>
      <c r="C127" s="1"/>
    </row>
    <row r="128" spans="1:3" ht="15.75" customHeight="1">
      <c r="A128" s="1"/>
      <c r="B128" s="2"/>
      <c r="C128" s="1"/>
    </row>
    <row r="129" spans="1:3" ht="15.75" customHeight="1">
      <c r="A129" s="1"/>
      <c r="B129" s="2"/>
      <c r="C129" s="1"/>
    </row>
    <row r="130" spans="1:3" ht="15.75" customHeight="1">
      <c r="A130" s="1"/>
      <c r="B130" s="2"/>
      <c r="C130" s="1"/>
    </row>
    <row r="131" spans="1:3" ht="15.75" customHeight="1">
      <c r="A131" s="1"/>
      <c r="B131" s="2"/>
      <c r="C131" s="1"/>
    </row>
    <row r="132" spans="1:3" ht="15.75" customHeight="1">
      <c r="A132" s="1"/>
      <c r="B132" s="2"/>
      <c r="C132" s="1"/>
    </row>
    <row r="133" spans="1:3" ht="15.75" customHeight="1">
      <c r="A133" s="1"/>
      <c r="B133" s="2"/>
      <c r="C133" s="1"/>
    </row>
    <row r="134" spans="1:3" ht="15.75" customHeight="1">
      <c r="A134" s="1"/>
      <c r="B134" s="2"/>
      <c r="C134" s="1"/>
    </row>
    <row r="135" spans="1:3" ht="15.75" customHeight="1">
      <c r="A135" s="1"/>
      <c r="B135" s="2"/>
      <c r="C135" s="1"/>
    </row>
    <row r="136" spans="1:3" ht="15.75" customHeight="1">
      <c r="A136" s="1"/>
      <c r="B136" s="2"/>
      <c r="C136" s="1"/>
    </row>
    <row r="137" spans="1:3" ht="15.75" customHeight="1">
      <c r="A137" s="1"/>
      <c r="B137" s="2"/>
      <c r="C137" s="1"/>
    </row>
    <row r="138" spans="1:3" ht="15.75" customHeight="1">
      <c r="A138" s="1"/>
      <c r="B138" s="2"/>
      <c r="C138" s="1"/>
    </row>
    <row r="139" spans="1:3" ht="15.75" customHeight="1">
      <c r="A139" s="1"/>
      <c r="B139" s="2"/>
      <c r="C139" s="1"/>
    </row>
    <row r="140" spans="1:3" ht="15.75" customHeight="1">
      <c r="A140" s="1"/>
      <c r="B140" s="2"/>
      <c r="C140" s="1"/>
    </row>
    <row r="141" spans="1:3" ht="15.75" customHeight="1">
      <c r="A141" s="1"/>
      <c r="B141" s="2"/>
      <c r="C141" s="1"/>
    </row>
    <row r="142" spans="1:3" ht="15.75" customHeight="1">
      <c r="A142" s="1"/>
      <c r="B142" s="2"/>
      <c r="C142" s="1"/>
    </row>
    <row r="143" spans="1:3" ht="15.75" customHeight="1">
      <c r="A143" s="1"/>
      <c r="B143" s="2"/>
      <c r="C143" s="1"/>
    </row>
    <row r="144" spans="1:3" ht="15.75" customHeight="1">
      <c r="A144" s="1"/>
      <c r="B144" s="2"/>
      <c r="C144" s="1"/>
    </row>
    <row r="145" spans="1:3" ht="15.75" customHeight="1">
      <c r="A145" s="1"/>
      <c r="B145" s="2"/>
      <c r="C145" s="1"/>
    </row>
    <row r="146" spans="1:3" ht="15.75" customHeight="1">
      <c r="A146" s="1"/>
      <c r="B146" s="2"/>
      <c r="C146" s="1"/>
    </row>
    <row r="147" spans="1:3" ht="15.75" customHeight="1">
      <c r="A147" s="1"/>
      <c r="B147" s="2"/>
      <c r="C147" s="1"/>
    </row>
    <row r="148" spans="1:3" ht="15.75" customHeight="1">
      <c r="A148" s="1"/>
      <c r="B148" s="2"/>
      <c r="C148" s="1"/>
    </row>
    <row r="149" spans="1:3" ht="15.75" customHeight="1">
      <c r="A149" s="1"/>
      <c r="B149" s="2"/>
      <c r="C149" s="1"/>
    </row>
    <row r="150" spans="1:3" ht="15.75" customHeight="1">
      <c r="A150" s="1"/>
      <c r="B150" s="2"/>
      <c r="C150" s="1"/>
    </row>
    <row r="151" spans="1:3" ht="15.75" customHeight="1">
      <c r="A151" s="1"/>
      <c r="B151" s="2"/>
      <c r="C151" s="1"/>
    </row>
    <row r="152" spans="1:3" ht="15.75" customHeight="1">
      <c r="A152" s="1"/>
      <c r="B152" s="2"/>
      <c r="C152" s="1"/>
    </row>
    <row r="153" spans="1:3" ht="15.75" customHeight="1">
      <c r="A153" s="1"/>
      <c r="B153" s="2"/>
      <c r="C153" s="1"/>
    </row>
    <row r="154" spans="1:3" ht="15.75" customHeight="1">
      <c r="A154" s="1"/>
      <c r="B154" s="2"/>
      <c r="C154" s="1"/>
    </row>
    <row r="155" spans="1:3" ht="15.75" customHeight="1">
      <c r="A155" s="1"/>
      <c r="B155" s="2"/>
      <c r="C155" s="1"/>
    </row>
    <row r="156" spans="1:3" ht="15.75" customHeight="1">
      <c r="A156" s="1"/>
      <c r="B156" s="2"/>
      <c r="C156" s="1"/>
    </row>
    <row r="157" spans="1:3" ht="15.75" customHeight="1">
      <c r="A157" s="1"/>
      <c r="B157" s="2"/>
      <c r="C157" s="1"/>
    </row>
    <row r="158" spans="1:3" ht="15.75" customHeight="1">
      <c r="A158" s="1"/>
      <c r="B158" s="2"/>
      <c r="C158" s="1"/>
    </row>
    <row r="159" spans="1:3" ht="15.75" customHeight="1">
      <c r="A159" s="1"/>
      <c r="B159" s="2"/>
      <c r="C159" s="1"/>
    </row>
    <row r="160" spans="1:3" ht="15.75" customHeight="1">
      <c r="A160" s="1"/>
      <c r="B160" s="2"/>
      <c r="C160" s="1"/>
    </row>
    <row r="161" spans="1:3" ht="15.75" customHeight="1">
      <c r="A161" s="1"/>
      <c r="B161" s="2"/>
      <c r="C161" s="1"/>
    </row>
    <row r="162" spans="1:3" ht="15.75" customHeight="1">
      <c r="A162" s="1"/>
      <c r="B162" s="2"/>
      <c r="C162" s="1"/>
    </row>
    <row r="163" spans="1:3" ht="15.75" customHeight="1">
      <c r="A163" s="1"/>
      <c r="B163" s="2"/>
      <c r="C163" s="1"/>
    </row>
    <row r="164" spans="1:3" ht="15.75" customHeight="1">
      <c r="A164" s="1"/>
      <c r="B164" s="2"/>
      <c r="C164" s="1"/>
    </row>
    <row r="165" spans="1:3" ht="15.75" customHeight="1">
      <c r="A165" s="1"/>
      <c r="B165" s="2"/>
      <c r="C165" s="1"/>
    </row>
    <row r="166" spans="1:3" ht="15.75" customHeight="1">
      <c r="A166" s="1"/>
      <c r="B166" s="2"/>
      <c r="C166" s="1"/>
    </row>
    <row r="167" spans="1:3" ht="15.75" customHeight="1">
      <c r="A167" s="1"/>
      <c r="B167" s="2"/>
      <c r="C167" s="1"/>
    </row>
    <row r="168" spans="1:3" ht="15.75" customHeight="1">
      <c r="A168" s="1"/>
      <c r="B168" s="2"/>
      <c r="C168" s="1"/>
    </row>
    <row r="169" spans="1:3" ht="15.75" customHeight="1">
      <c r="A169" s="1"/>
      <c r="B169" s="2"/>
      <c r="C169" s="1"/>
    </row>
    <row r="170" spans="1:3" ht="15.75" customHeight="1">
      <c r="A170" s="1"/>
      <c r="B170" s="2"/>
      <c r="C170" s="1"/>
    </row>
    <row r="171" spans="1:3" ht="15.75" customHeight="1">
      <c r="A171" s="1"/>
      <c r="B171" s="2"/>
      <c r="C171" s="1"/>
    </row>
    <row r="172" spans="1:3" ht="15.75" customHeight="1">
      <c r="A172" s="1"/>
      <c r="B172" s="2"/>
      <c r="C172" s="1"/>
    </row>
    <row r="173" spans="1:3" ht="15.75" customHeight="1">
      <c r="A173" s="1"/>
      <c r="B173" s="2"/>
      <c r="C173" s="1"/>
    </row>
    <row r="174" spans="1:3" ht="15.75" customHeight="1">
      <c r="A174" s="1"/>
      <c r="B174" s="2"/>
      <c r="C174" s="1"/>
    </row>
    <row r="175" spans="1:3" ht="15.75" customHeight="1">
      <c r="A175" s="1"/>
      <c r="B175" s="2"/>
      <c r="C175" s="1"/>
    </row>
    <row r="176" spans="1:3" ht="15.75" customHeight="1">
      <c r="A176" s="1"/>
      <c r="B176" s="2"/>
      <c r="C176" s="1"/>
    </row>
    <row r="177" spans="1:3" ht="15.75" customHeight="1">
      <c r="A177" s="1"/>
      <c r="B177" s="2"/>
      <c r="C177" s="1"/>
    </row>
    <row r="178" spans="1:3" ht="15.75" customHeight="1">
      <c r="A178" s="1"/>
      <c r="B178" s="2"/>
      <c r="C178" s="1"/>
    </row>
    <row r="179" spans="1:3" ht="15.75" customHeight="1">
      <c r="A179" s="1"/>
      <c r="B179" s="2"/>
      <c r="C179" s="1"/>
    </row>
    <row r="180" spans="1:3" ht="15.75" customHeight="1">
      <c r="A180" s="1"/>
      <c r="B180" s="2"/>
      <c r="C180" s="1"/>
    </row>
    <row r="181" spans="1:3" ht="15.75" customHeight="1">
      <c r="A181" s="1"/>
      <c r="B181" s="2"/>
      <c r="C181" s="1"/>
    </row>
    <row r="182" spans="1:3" ht="15.75" customHeight="1">
      <c r="A182" s="1"/>
      <c r="B182" s="2"/>
      <c r="C182" s="1"/>
    </row>
    <row r="183" spans="1:3" ht="15.75" customHeight="1">
      <c r="A183" s="1"/>
      <c r="B183" s="2"/>
      <c r="C183" s="1"/>
    </row>
    <row r="184" spans="1:3" ht="15.75" customHeight="1">
      <c r="A184" s="1"/>
      <c r="B184" s="2"/>
      <c r="C184" s="1"/>
    </row>
    <row r="185" spans="1:3" ht="15.75" customHeight="1">
      <c r="A185" s="1"/>
      <c r="B185" s="2"/>
      <c r="C185" s="1"/>
    </row>
    <row r="186" spans="1:3" ht="15.75" customHeight="1">
      <c r="A186" s="1"/>
      <c r="B186" s="2"/>
      <c r="C186" s="1"/>
    </row>
    <row r="187" spans="1:3" ht="15.75" customHeight="1">
      <c r="A187" s="1"/>
      <c r="B187" s="2"/>
      <c r="C187" s="1"/>
    </row>
    <row r="188" spans="1:3" ht="15.75" customHeight="1">
      <c r="A188" s="1"/>
      <c r="B188" s="2"/>
      <c r="C188" s="1"/>
    </row>
    <row r="189" spans="1:3" ht="15.75" customHeight="1">
      <c r="A189" s="1"/>
      <c r="B189" s="2"/>
      <c r="C189" s="1"/>
    </row>
    <row r="190" spans="1:3" ht="15.75" customHeight="1">
      <c r="A190" s="1"/>
      <c r="B190" s="2"/>
      <c r="C190" s="1"/>
    </row>
    <row r="191" spans="1:3" ht="15.75" customHeight="1">
      <c r="A191" s="1"/>
      <c r="B191" s="2"/>
      <c r="C191" s="1"/>
    </row>
    <row r="192" spans="1:3" ht="15.75" customHeight="1">
      <c r="A192" s="1"/>
      <c r="B192" s="2"/>
      <c r="C192" s="1"/>
    </row>
    <row r="193" spans="1:3" ht="15.75" customHeight="1">
      <c r="A193" s="1"/>
      <c r="B193" s="2"/>
      <c r="C193" s="1"/>
    </row>
    <row r="194" spans="1:3" ht="15.75" customHeight="1">
      <c r="A194" s="1"/>
      <c r="B194" s="2"/>
      <c r="C194" s="1"/>
    </row>
    <row r="195" spans="1:3" ht="15.75" customHeight="1">
      <c r="A195" s="1"/>
      <c r="B195" s="2"/>
      <c r="C195" s="1"/>
    </row>
    <row r="196" spans="1:3" ht="15.75" customHeight="1">
      <c r="A196" s="1"/>
      <c r="B196" s="2"/>
      <c r="C196" s="1"/>
    </row>
    <row r="197" spans="1:3" ht="15.75" customHeight="1">
      <c r="A197" s="1"/>
      <c r="B197" s="2"/>
      <c r="C197" s="1"/>
    </row>
    <row r="198" spans="1:3" ht="15.75" customHeight="1">
      <c r="A198" s="1"/>
      <c r="B198" s="2"/>
      <c r="C198" s="1"/>
    </row>
    <row r="199" spans="1:3" ht="15.75" customHeight="1">
      <c r="A199" s="1"/>
      <c r="B199" s="2"/>
      <c r="C199" s="1"/>
    </row>
    <row r="200" spans="1:3" ht="15.75" customHeight="1">
      <c r="A200" s="1"/>
      <c r="B200" s="2"/>
      <c r="C200" s="1"/>
    </row>
    <row r="201" spans="1:3" ht="15.75" customHeight="1">
      <c r="A201" s="1"/>
      <c r="B201" s="2"/>
      <c r="C201" s="1"/>
    </row>
    <row r="202" spans="1:3" ht="15.75" customHeight="1">
      <c r="A202" s="1"/>
      <c r="B202" s="2"/>
      <c r="C202" s="1"/>
    </row>
    <row r="203" spans="1:3" ht="15.75" customHeight="1">
      <c r="A203" s="1"/>
      <c r="B203" s="2"/>
      <c r="C203" s="1"/>
    </row>
    <row r="204" spans="1:3" ht="15.75" customHeight="1">
      <c r="A204" s="1"/>
      <c r="B204" s="2"/>
      <c r="C204" s="1"/>
    </row>
    <row r="205" spans="1:3" ht="15.75" customHeight="1">
      <c r="A205" s="1"/>
      <c r="B205" s="2"/>
      <c r="C205" s="1"/>
    </row>
    <row r="206" spans="1:3" ht="15.75" customHeight="1">
      <c r="A206" s="1"/>
      <c r="B206" s="2"/>
      <c r="C206" s="1"/>
    </row>
    <row r="207" spans="1:3" ht="15.75" customHeight="1">
      <c r="A207" s="1"/>
      <c r="B207" s="2"/>
      <c r="C207" s="1"/>
    </row>
    <row r="208" spans="1:3" ht="15.75" customHeight="1">
      <c r="A208" s="1"/>
      <c r="B208" s="2"/>
      <c r="C208" s="1"/>
    </row>
    <row r="209" spans="1:3" ht="15.75" customHeight="1">
      <c r="A209" s="1"/>
      <c r="B209" s="2"/>
      <c r="C209" s="1"/>
    </row>
    <row r="210" spans="1:3" ht="15.75" customHeight="1">
      <c r="A210" s="1"/>
      <c r="B210" s="2"/>
      <c r="C210" s="1"/>
    </row>
    <row r="211" spans="1:3" ht="15.75" customHeight="1">
      <c r="A211" s="1"/>
      <c r="B211" s="2"/>
      <c r="C211" s="1"/>
    </row>
    <row r="212" spans="1:3" ht="15.75" customHeight="1">
      <c r="A212" s="1"/>
      <c r="B212" s="2"/>
      <c r="C212" s="1"/>
    </row>
    <row r="213" spans="1:3" ht="15.75" customHeight="1">
      <c r="A213" s="1"/>
      <c r="B213" s="2"/>
      <c r="C213" s="1"/>
    </row>
    <row r="214" spans="1:3" ht="15.75" customHeight="1">
      <c r="A214" s="1"/>
      <c r="B214" s="2"/>
      <c r="C214" s="1"/>
    </row>
    <row r="215" spans="1:3" ht="15.75" customHeight="1">
      <c r="A215" s="1"/>
      <c r="B215" s="2"/>
      <c r="C215" s="1"/>
    </row>
    <row r="216" spans="1:3" ht="15.75" customHeight="1">
      <c r="A216" s="1"/>
      <c r="B216" s="2"/>
      <c r="C216" s="1"/>
    </row>
    <row r="217" spans="1:3" ht="15.75" customHeight="1">
      <c r="A217" s="1"/>
      <c r="B217" s="2"/>
      <c r="C217" s="1"/>
    </row>
    <row r="218" spans="1:3" ht="15.75" customHeight="1">
      <c r="A218" s="1"/>
      <c r="B218" s="2"/>
      <c r="C218" s="1"/>
    </row>
    <row r="219" spans="1:3" ht="15.75" customHeight="1">
      <c r="A219" s="1"/>
      <c r="B219" s="2"/>
      <c r="C219" s="1"/>
    </row>
    <row r="220" spans="1:3" ht="15.75" customHeight="1">
      <c r="A220" s="1"/>
      <c r="B220" s="2"/>
      <c r="C220" s="1"/>
    </row>
    <row r="221" spans="1:3" ht="15.75" customHeight="1">
      <c r="A221" s="1"/>
      <c r="B221" s="2"/>
      <c r="C221" s="1"/>
    </row>
    <row r="222" spans="1:3" ht="15.75" customHeight="1">
      <c r="A222" s="1"/>
      <c r="B222" s="2"/>
      <c r="C222" s="1"/>
    </row>
    <row r="223" spans="1:3" ht="15.75" customHeight="1">
      <c r="A223" s="1"/>
      <c r="B223" s="2"/>
      <c r="C223" s="1"/>
    </row>
    <row r="224" spans="1:3" ht="15.75" customHeight="1">
      <c r="A224" s="1"/>
      <c r="B224" s="2"/>
      <c r="C224" s="1"/>
    </row>
    <row r="225" spans="1:3" ht="15.75" customHeight="1">
      <c r="A225" s="1"/>
      <c r="B225" s="2"/>
      <c r="C225" s="1"/>
    </row>
    <row r="226" spans="1:3" ht="15.75" customHeight="1">
      <c r="A226" s="1"/>
      <c r="B226" s="2"/>
      <c r="C226" s="1"/>
    </row>
    <row r="227" spans="1:3" ht="15.75" customHeight="1">
      <c r="A227" s="1"/>
      <c r="B227" s="2"/>
      <c r="C227" s="1"/>
    </row>
    <row r="228" spans="1:3" ht="15.75" customHeight="1">
      <c r="A228" s="1"/>
      <c r="B228" s="2"/>
      <c r="C228" s="1"/>
    </row>
    <row r="229" spans="1:3" ht="15.75" customHeight="1">
      <c r="A229" s="1"/>
      <c r="B229" s="2"/>
      <c r="C229" s="1"/>
    </row>
    <row r="230" spans="1:3" ht="15.75" customHeight="1">
      <c r="A230" s="1"/>
      <c r="B230" s="2"/>
      <c r="C230" s="1"/>
    </row>
    <row r="231" spans="1:3" ht="15.75" customHeight="1">
      <c r="A231" s="1"/>
      <c r="B231" s="2"/>
      <c r="C231" s="1"/>
    </row>
    <row r="232" spans="1:3" ht="15.75" customHeight="1"/>
    <row r="233" spans="1:3" ht="15.75" customHeight="1"/>
    <row r="234" spans="1:3" ht="15.75" customHeight="1"/>
    <row r="235" spans="1:3" ht="15.75" customHeight="1"/>
    <row r="236" spans="1:3" ht="15.75" customHeight="1"/>
    <row r="237" spans="1:3" ht="15.75" customHeight="1"/>
    <row r="238" spans="1:3" ht="15.75" customHeight="1"/>
    <row r="239" spans="1:3" ht="15.75" customHeight="1"/>
    <row r="240" spans="1: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1"/>
  <sheetViews>
    <sheetView workbookViewId="0">
      <selection activeCell="D30" sqref="D30"/>
    </sheetView>
  </sheetViews>
  <sheetFormatPr defaultColWidth="14.44140625" defaultRowHeight="15" customHeight="1"/>
  <cols>
    <col min="1" max="1" width="29.44140625" customWidth="1"/>
    <col min="2" max="2" width="18.33203125" customWidth="1"/>
    <col min="3" max="3" width="28.33203125" customWidth="1"/>
    <col min="4" max="4" width="19.5546875" customWidth="1"/>
    <col min="5" max="6" width="14.44140625" customWidth="1"/>
  </cols>
  <sheetData>
    <row r="1" spans="1:26" ht="15.75" customHeight="1">
      <c r="A1" s="158" t="s">
        <v>295</v>
      </c>
      <c r="B1" s="109"/>
      <c r="C1" s="109"/>
      <c r="D1" s="109"/>
      <c r="E1" s="33"/>
      <c r="F1" s="33"/>
      <c r="G1" s="33"/>
      <c r="H1" s="33"/>
      <c r="I1" s="33"/>
      <c r="J1" s="33"/>
      <c r="K1" s="33"/>
      <c r="L1" s="33"/>
      <c r="M1" s="33"/>
      <c r="N1" s="33"/>
      <c r="O1" s="33"/>
      <c r="P1" s="33"/>
      <c r="Q1" s="33"/>
      <c r="R1" s="33"/>
      <c r="S1" s="33"/>
      <c r="T1" s="33"/>
      <c r="U1" s="33"/>
      <c r="V1" s="33"/>
      <c r="W1" s="33"/>
      <c r="X1" s="33"/>
      <c r="Y1" s="33"/>
      <c r="Z1" s="33"/>
    </row>
    <row r="2" spans="1:26" ht="15.75" customHeight="1">
      <c r="A2" s="159" t="s">
        <v>296</v>
      </c>
      <c r="B2" s="160"/>
      <c r="C2" s="159" t="s">
        <v>297</v>
      </c>
      <c r="D2" s="160"/>
      <c r="E2" s="33"/>
      <c r="F2" s="33"/>
      <c r="G2" s="33"/>
      <c r="H2" s="33"/>
      <c r="I2" s="33"/>
      <c r="J2" s="33"/>
      <c r="K2" s="33"/>
      <c r="L2" s="33"/>
      <c r="M2" s="33"/>
      <c r="N2" s="33"/>
      <c r="O2" s="33"/>
      <c r="P2" s="33"/>
      <c r="Q2" s="33"/>
      <c r="R2" s="33"/>
      <c r="S2" s="33"/>
      <c r="T2" s="33"/>
      <c r="U2" s="33"/>
      <c r="V2" s="33"/>
      <c r="W2" s="33"/>
      <c r="X2" s="33"/>
      <c r="Y2" s="33"/>
      <c r="Z2" s="33"/>
    </row>
    <row r="3" spans="1:26" ht="15.75" customHeight="1">
      <c r="A3" s="34"/>
      <c r="B3" s="34"/>
      <c r="C3" s="34"/>
      <c r="D3" s="34"/>
      <c r="E3" s="33"/>
      <c r="F3" s="33"/>
      <c r="G3" s="33"/>
      <c r="H3" s="33"/>
      <c r="I3" s="33"/>
      <c r="J3" s="33"/>
      <c r="K3" s="33"/>
      <c r="L3" s="33"/>
      <c r="M3" s="33"/>
      <c r="N3" s="33"/>
      <c r="O3" s="33"/>
      <c r="P3" s="33"/>
      <c r="Q3" s="33"/>
      <c r="R3" s="33"/>
      <c r="S3" s="33"/>
      <c r="T3" s="33"/>
      <c r="U3" s="33"/>
      <c r="V3" s="33"/>
      <c r="W3" s="33"/>
      <c r="X3" s="33"/>
      <c r="Y3" s="33"/>
      <c r="Z3" s="33"/>
    </row>
    <row r="4" spans="1:26" ht="15.75" customHeight="1">
      <c r="A4" s="161" t="s">
        <v>298</v>
      </c>
      <c r="B4" s="162">
        <f>SUM(B5:B7)</f>
        <v>68083.759999999995</v>
      </c>
      <c r="C4" s="161" t="s">
        <v>299</v>
      </c>
      <c r="D4" s="162">
        <f>D5</f>
        <v>52542.75</v>
      </c>
      <c r="E4" s="33"/>
      <c r="F4" s="33"/>
      <c r="G4" s="33"/>
      <c r="H4" s="33"/>
      <c r="I4" s="33"/>
      <c r="J4" s="33"/>
      <c r="K4" s="33"/>
      <c r="L4" s="33"/>
      <c r="M4" s="33"/>
      <c r="N4" s="33"/>
      <c r="O4" s="33"/>
      <c r="P4" s="33"/>
      <c r="Q4" s="33"/>
      <c r="R4" s="33"/>
      <c r="S4" s="33"/>
      <c r="T4" s="33"/>
      <c r="U4" s="33"/>
      <c r="V4" s="33"/>
      <c r="W4" s="33"/>
      <c r="X4" s="33"/>
      <c r="Y4" s="33"/>
      <c r="Z4" s="33"/>
    </row>
    <row r="5" spans="1:26" ht="15.75" customHeight="1">
      <c r="A5" s="88" t="s">
        <v>300</v>
      </c>
      <c r="B5" s="89">
        <v>8069.98</v>
      </c>
      <c r="C5" s="88" t="s">
        <v>301</v>
      </c>
      <c r="D5" s="90">
        <f>52542.75</f>
        <v>52542.75</v>
      </c>
      <c r="E5" s="33"/>
      <c r="F5" s="33"/>
      <c r="G5" s="33"/>
      <c r="H5" s="33"/>
      <c r="I5" s="33"/>
      <c r="J5" s="33"/>
      <c r="K5" s="33"/>
      <c r="L5" s="33"/>
      <c r="M5" s="33"/>
      <c r="N5" s="33"/>
      <c r="O5" s="33"/>
      <c r="P5" s="33"/>
      <c r="Q5" s="33"/>
      <c r="R5" s="33"/>
      <c r="S5" s="33"/>
      <c r="T5" s="33"/>
      <c r="U5" s="33"/>
      <c r="V5" s="33"/>
      <c r="W5" s="33"/>
      <c r="X5" s="33"/>
      <c r="Y5" s="33"/>
      <c r="Z5" s="33"/>
    </row>
    <row r="6" spans="1:26" ht="15.75" customHeight="1">
      <c r="A6" s="88" t="s">
        <v>302</v>
      </c>
      <c r="B6" s="90">
        <v>60000.61</v>
      </c>
      <c r="C6" s="91"/>
      <c r="D6" s="91"/>
      <c r="E6" s="33"/>
      <c r="F6" s="33"/>
      <c r="G6" s="33"/>
      <c r="H6" s="33"/>
      <c r="I6" s="33"/>
      <c r="J6" s="33"/>
      <c r="K6" s="33"/>
      <c r="L6" s="33"/>
      <c r="M6" s="33"/>
      <c r="N6" s="33"/>
      <c r="O6" s="33"/>
      <c r="P6" s="33"/>
      <c r="Q6" s="33"/>
      <c r="R6" s="33"/>
      <c r="S6" s="33"/>
      <c r="T6" s="33"/>
      <c r="U6" s="33"/>
      <c r="V6" s="33"/>
      <c r="W6" s="33"/>
      <c r="X6" s="33"/>
      <c r="Y6" s="33"/>
      <c r="Z6" s="33"/>
    </row>
    <row r="7" spans="1:26" ht="15.75" customHeight="1">
      <c r="A7" s="88" t="s">
        <v>303</v>
      </c>
      <c r="B7" s="90">
        <v>13.17</v>
      </c>
      <c r="C7" s="91"/>
      <c r="D7" s="91"/>
      <c r="E7" s="33"/>
      <c r="F7" s="33"/>
      <c r="G7" s="33"/>
      <c r="H7" s="33"/>
      <c r="I7" s="33"/>
      <c r="J7" s="33"/>
      <c r="K7" s="33"/>
      <c r="L7" s="33"/>
      <c r="M7" s="33"/>
      <c r="N7" s="33"/>
      <c r="O7" s="33"/>
      <c r="P7" s="33"/>
      <c r="Q7" s="33"/>
      <c r="R7" s="33"/>
      <c r="S7" s="33"/>
      <c r="T7" s="33"/>
      <c r="U7" s="33"/>
      <c r="V7" s="33"/>
      <c r="W7" s="33"/>
      <c r="X7" s="33"/>
      <c r="Y7" s="33"/>
      <c r="Z7" s="33"/>
    </row>
    <row r="8" spans="1:26" ht="15.75" customHeight="1">
      <c r="A8" s="161" t="s">
        <v>304</v>
      </c>
      <c r="B8" s="162">
        <f>B9</f>
        <v>652.57000000000005</v>
      </c>
      <c r="C8" s="91"/>
      <c r="D8" s="91"/>
      <c r="E8" s="33"/>
      <c r="F8" s="33"/>
      <c r="G8" s="33"/>
      <c r="H8" s="33"/>
      <c r="I8" s="33"/>
      <c r="J8" s="33"/>
      <c r="K8" s="33"/>
      <c r="L8" s="33"/>
      <c r="M8" s="33"/>
      <c r="N8" s="33"/>
      <c r="O8" s="33"/>
      <c r="P8" s="33"/>
      <c r="Q8" s="33"/>
      <c r="R8" s="33"/>
      <c r="S8" s="33"/>
      <c r="T8" s="33"/>
      <c r="U8" s="33"/>
      <c r="V8" s="33"/>
      <c r="W8" s="33"/>
      <c r="X8" s="33"/>
      <c r="Y8" s="33"/>
      <c r="Z8" s="33"/>
    </row>
    <row r="9" spans="1:26" ht="15.75" customHeight="1">
      <c r="A9" s="88" t="s">
        <v>304</v>
      </c>
      <c r="B9" s="90">
        <v>652.57000000000005</v>
      </c>
      <c r="C9" s="91"/>
      <c r="D9" s="91"/>
      <c r="E9" s="33"/>
      <c r="F9" s="33"/>
      <c r="G9" s="33"/>
      <c r="H9" s="33"/>
      <c r="I9" s="33"/>
      <c r="J9" s="33"/>
      <c r="K9" s="33"/>
      <c r="L9" s="33"/>
      <c r="M9" s="33"/>
      <c r="N9" s="33"/>
      <c r="O9" s="33"/>
      <c r="P9" s="33"/>
      <c r="Q9" s="33"/>
      <c r="R9" s="33"/>
      <c r="S9" s="33"/>
      <c r="T9" s="33"/>
      <c r="U9" s="33"/>
      <c r="V9" s="33"/>
      <c r="W9" s="33"/>
      <c r="X9" s="33"/>
      <c r="Y9" s="33"/>
      <c r="Z9" s="33"/>
    </row>
    <row r="10" spans="1:26" ht="15.75" customHeight="1">
      <c r="A10" s="161" t="s">
        <v>305</v>
      </c>
      <c r="B10" s="163">
        <f>B11+B12+B13+B14</f>
        <v>37116.370000000003</v>
      </c>
      <c r="C10" s="161" t="s">
        <v>306</v>
      </c>
      <c r="D10" s="162">
        <f>SUM(D11)</f>
        <v>3761.48</v>
      </c>
      <c r="E10" s="33"/>
      <c r="F10" s="33"/>
      <c r="G10" s="33"/>
      <c r="H10" s="33"/>
      <c r="I10" s="33"/>
      <c r="J10" s="33"/>
      <c r="K10" s="33"/>
      <c r="L10" s="33"/>
      <c r="M10" s="33"/>
      <c r="N10" s="33"/>
      <c r="O10" s="33"/>
      <c r="P10" s="33"/>
      <c r="Q10" s="33"/>
      <c r="R10" s="33"/>
      <c r="S10" s="33"/>
      <c r="T10" s="33"/>
      <c r="U10" s="33"/>
      <c r="V10" s="33"/>
      <c r="W10" s="33"/>
      <c r="X10" s="33"/>
      <c r="Y10" s="33"/>
      <c r="Z10" s="33"/>
    </row>
    <row r="11" spans="1:26" ht="15.75" customHeight="1">
      <c r="A11" s="88" t="s">
        <v>307</v>
      </c>
      <c r="B11" s="92">
        <v>2694.9</v>
      </c>
      <c r="C11" s="88" t="s">
        <v>306</v>
      </c>
      <c r="D11" s="90">
        <v>3761.48</v>
      </c>
      <c r="E11" s="33"/>
      <c r="F11" s="33"/>
      <c r="G11" s="33"/>
      <c r="H11" s="33"/>
      <c r="I11" s="33"/>
      <c r="J11" s="33"/>
      <c r="K11" s="33"/>
      <c r="L11" s="33"/>
      <c r="M11" s="33"/>
      <c r="N11" s="33"/>
      <c r="O11" s="33"/>
      <c r="P11" s="33"/>
      <c r="Q11" s="33"/>
      <c r="R11" s="33"/>
      <c r="S11" s="33"/>
      <c r="T11" s="33"/>
      <c r="U11" s="33"/>
      <c r="V11" s="33"/>
      <c r="W11" s="33"/>
      <c r="X11" s="33"/>
      <c r="Y11" s="33"/>
      <c r="Z11" s="33"/>
    </row>
    <row r="12" spans="1:26" ht="15.75" customHeight="1">
      <c r="A12" s="88" t="s">
        <v>308</v>
      </c>
      <c r="B12" s="90">
        <v>53.33</v>
      </c>
      <c r="C12" s="88"/>
      <c r="D12" s="88"/>
      <c r="E12" s="33"/>
      <c r="F12" s="33"/>
      <c r="G12" s="33"/>
      <c r="H12" s="33"/>
      <c r="I12" s="33"/>
      <c r="J12" s="33"/>
      <c r="K12" s="33"/>
      <c r="L12" s="33"/>
      <c r="M12" s="33"/>
      <c r="N12" s="33"/>
      <c r="O12" s="33"/>
      <c r="P12" s="33"/>
      <c r="Q12" s="33"/>
      <c r="R12" s="33"/>
      <c r="S12" s="33"/>
      <c r="T12" s="33"/>
      <c r="U12" s="33"/>
      <c r="V12" s="33"/>
      <c r="W12" s="33"/>
      <c r="X12" s="33"/>
      <c r="Y12" s="33"/>
      <c r="Z12" s="33"/>
    </row>
    <row r="13" spans="1:26" ht="15.75" customHeight="1">
      <c r="A13" s="88" t="s">
        <v>309</v>
      </c>
      <c r="B13" s="89">
        <v>860.49</v>
      </c>
      <c r="C13" s="88"/>
      <c r="D13" s="88"/>
      <c r="E13" s="33"/>
      <c r="F13" s="33"/>
      <c r="G13" s="33"/>
      <c r="H13" s="33"/>
      <c r="I13" s="33"/>
      <c r="J13" s="33"/>
      <c r="K13" s="33"/>
      <c r="L13" s="33"/>
      <c r="M13" s="33"/>
      <c r="N13" s="33"/>
      <c r="O13" s="33"/>
      <c r="P13" s="33"/>
      <c r="Q13" s="33"/>
      <c r="R13" s="33"/>
      <c r="S13" s="33"/>
      <c r="T13" s="33"/>
      <c r="U13" s="33"/>
      <c r="V13" s="33"/>
      <c r="W13" s="33"/>
      <c r="X13" s="33"/>
      <c r="Y13" s="33"/>
      <c r="Z13" s="33"/>
    </row>
    <row r="14" spans="1:26" ht="15.75" customHeight="1">
      <c r="A14" s="88" t="s">
        <v>310</v>
      </c>
      <c r="B14" s="93">
        <v>33507.65</v>
      </c>
      <c r="C14" s="88"/>
      <c r="D14" s="88"/>
      <c r="E14" s="33"/>
      <c r="F14" s="33"/>
      <c r="G14" s="33"/>
      <c r="H14" s="33"/>
      <c r="I14" s="33"/>
      <c r="J14" s="33"/>
      <c r="K14" s="33"/>
      <c r="L14" s="33"/>
      <c r="M14" s="33"/>
      <c r="N14" s="33"/>
      <c r="O14" s="33"/>
      <c r="P14" s="33"/>
      <c r="Q14" s="33"/>
      <c r="R14" s="33"/>
      <c r="S14" s="33"/>
      <c r="T14" s="33"/>
      <c r="U14" s="33"/>
      <c r="V14" s="33"/>
      <c r="W14" s="33"/>
      <c r="X14" s="33"/>
      <c r="Y14" s="33"/>
      <c r="Z14" s="33"/>
    </row>
    <row r="15" spans="1:26" ht="15.75" customHeight="1">
      <c r="A15" s="161" t="s">
        <v>311</v>
      </c>
      <c r="B15" s="162">
        <f>B16</f>
        <v>2462.35</v>
      </c>
      <c r="C15" s="161" t="s">
        <v>312</v>
      </c>
      <c r="D15" s="162">
        <f>D16+D17</f>
        <v>31238</v>
      </c>
      <c r="E15" s="33"/>
      <c r="F15" s="33"/>
      <c r="G15" s="33"/>
      <c r="H15" s="33"/>
      <c r="I15" s="33"/>
      <c r="J15" s="33"/>
      <c r="K15" s="33"/>
      <c r="L15" s="33"/>
      <c r="M15" s="33"/>
      <c r="N15" s="33"/>
      <c r="O15" s="33"/>
      <c r="P15" s="33"/>
      <c r="Q15" s="33"/>
      <c r="R15" s="33"/>
      <c r="S15" s="33"/>
      <c r="T15" s="33"/>
      <c r="U15" s="33"/>
      <c r="V15" s="33"/>
      <c r="W15" s="33"/>
      <c r="X15" s="33"/>
      <c r="Y15" s="33"/>
      <c r="Z15" s="33"/>
    </row>
    <row r="16" spans="1:26" ht="15.75" customHeight="1">
      <c r="A16" s="88" t="s">
        <v>311</v>
      </c>
      <c r="B16" s="92">
        <v>2462.35</v>
      </c>
      <c r="C16" s="88" t="s">
        <v>313</v>
      </c>
      <c r="D16" s="88">
        <v>31200</v>
      </c>
      <c r="E16" s="33"/>
      <c r="F16" s="33"/>
      <c r="G16" s="33"/>
      <c r="H16" s="33"/>
      <c r="I16" s="33"/>
      <c r="J16" s="33"/>
      <c r="K16" s="33"/>
      <c r="L16" s="33"/>
      <c r="M16" s="33"/>
      <c r="N16" s="33"/>
      <c r="O16" s="33"/>
      <c r="P16" s="33"/>
      <c r="Q16" s="33"/>
      <c r="R16" s="33"/>
      <c r="S16" s="33"/>
      <c r="T16" s="33"/>
      <c r="U16" s="33"/>
      <c r="V16" s="33"/>
      <c r="W16" s="33"/>
      <c r="X16" s="33"/>
      <c r="Y16" s="33"/>
      <c r="Z16" s="33"/>
    </row>
    <row r="17" spans="1:26" ht="15.75" customHeight="1">
      <c r="A17" s="88"/>
      <c r="B17" s="92"/>
      <c r="C17" s="88" t="s">
        <v>244</v>
      </c>
      <c r="D17" s="88">
        <v>38</v>
      </c>
      <c r="E17" s="33"/>
      <c r="F17" s="33"/>
      <c r="G17" s="33"/>
      <c r="H17" s="33"/>
      <c r="I17" s="33"/>
      <c r="J17" s="33"/>
      <c r="K17" s="33"/>
      <c r="L17" s="33"/>
      <c r="M17" s="33"/>
      <c r="N17" s="33"/>
      <c r="O17" s="33"/>
      <c r="P17" s="33"/>
      <c r="Q17" s="33"/>
      <c r="R17" s="33"/>
      <c r="S17" s="33"/>
      <c r="T17" s="33"/>
      <c r="U17" s="33"/>
      <c r="V17" s="33"/>
      <c r="W17" s="33"/>
      <c r="X17" s="33"/>
      <c r="Y17" s="33"/>
      <c r="Z17" s="33"/>
    </row>
    <row r="18" spans="1:26" ht="15.75" customHeight="1">
      <c r="A18" s="161" t="s">
        <v>314</v>
      </c>
      <c r="B18" s="162">
        <f>SUM(B19:B33)</f>
        <v>2511.94</v>
      </c>
      <c r="C18" s="161" t="s">
        <v>127</v>
      </c>
      <c r="D18" s="162">
        <f>SUM(D19:D23)</f>
        <v>15309.14</v>
      </c>
      <c r="E18" s="33"/>
      <c r="F18" s="33"/>
      <c r="G18" s="33"/>
      <c r="H18" s="33"/>
      <c r="I18" s="33"/>
      <c r="J18" s="33"/>
      <c r="K18" s="33"/>
      <c r="L18" s="33"/>
      <c r="M18" s="33"/>
      <c r="N18" s="33"/>
      <c r="O18" s="33"/>
      <c r="P18" s="33"/>
      <c r="Q18" s="33"/>
      <c r="R18" s="33"/>
      <c r="S18" s="33"/>
      <c r="T18" s="33"/>
      <c r="U18" s="33"/>
      <c r="V18" s="33"/>
      <c r="W18" s="33"/>
      <c r="X18" s="33"/>
      <c r="Y18" s="33"/>
      <c r="Z18" s="33"/>
    </row>
    <row r="19" spans="1:26" ht="15.75" customHeight="1">
      <c r="A19" s="93" t="s">
        <v>315</v>
      </c>
      <c r="B19" s="92">
        <v>11.48</v>
      </c>
      <c r="C19" s="88" t="s">
        <v>128</v>
      </c>
      <c r="D19" s="88">
        <v>713.88</v>
      </c>
      <c r="E19" s="33"/>
      <c r="F19" s="33"/>
      <c r="G19" s="33"/>
      <c r="H19" s="33"/>
      <c r="I19" s="33"/>
      <c r="J19" s="33"/>
      <c r="K19" s="33"/>
      <c r="L19" s="33"/>
      <c r="M19" s="33"/>
      <c r="N19" s="33"/>
      <c r="O19" s="33"/>
      <c r="P19" s="33"/>
      <c r="Q19" s="33"/>
      <c r="R19" s="33"/>
      <c r="S19" s="33"/>
      <c r="T19" s="33"/>
      <c r="U19" s="33"/>
      <c r="V19" s="33"/>
      <c r="W19" s="33"/>
      <c r="X19" s="33"/>
      <c r="Y19" s="33"/>
      <c r="Z19" s="33"/>
    </row>
    <row r="20" spans="1:26" ht="15.75" customHeight="1">
      <c r="A20" s="93" t="s">
        <v>316</v>
      </c>
      <c r="B20" s="92">
        <v>0</v>
      </c>
      <c r="C20" s="88" t="s">
        <v>129</v>
      </c>
      <c r="D20" s="88">
        <v>2629.2</v>
      </c>
      <c r="E20" s="33"/>
      <c r="F20" s="33"/>
      <c r="G20" s="33"/>
      <c r="H20" s="33"/>
      <c r="I20" s="33"/>
      <c r="J20" s="33"/>
      <c r="K20" s="33"/>
      <c r="L20" s="33"/>
      <c r="M20" s="33"/>
      <c r="N20" s="33"/>
      <c r="O20" s="33"/>
      <c r="P20" s="33"/>
      <c r="Q20" s="33"/>
      <c r="R20" s="33"/>
      <c r="S20" s="33"/>
      <c r="T20" s="33"/>
      <c r="U20" s="33"/>
      <c r="V20" s="33"/>
      <c r="W20" s="33"/>
      <c r="X20" s="33"/>
      <c r="Y20" s="33"/>
      <c r="Z20" s="33"/>
    </row>
    <row r="21" spans="1:26" ht="15.75" customHeight="1">
      <c r="A21" s="93" t="s">
        <v>317</v>
      </c>
      <c r="B21" s="92">
        <v>64</v>
      </c>
      <c r="C21" s="88" t="s">
        <v>80</v>
      </c>
      <c r="D21" s="88">
        <v>10466.06</v>
      </c>
      <c r="E21" s="33"/>
      <c r="F21" s="33"/>
      <c r="G21" s="33"/>
      <c r="H21" s="33"/>
      <c r="I21" s="33"/>
      <c r="J21" s="33"/>
      <c r="K21" s="33"/>
      <c r="L21" s="33"/>
      <c r="M21" s="33"/>
      <c r="N21" s="33"/>
      <c r="O21" s="33"/>
      <c r="P21" s="33"/>
      <c r="Q21" s="33"/>
      <c r="R21" s="33"/>
      <c r="S21" s="33"/>
      <c r="T21" s="33"/>
      <c r="U21" s="33"/>
      <c r="V21" s="33"/>
      <c r="W21" s="33"/>
      <c r="X21" s="33"/>
      <c r="Y21" s="33"/>
      <c r="Z21" s="33"/>
    </row>
    <row r="22" spans="1:26" ht="15.75" customHeight="1">
      <c r="A22" s="93" t="s">
        <v>318</v>
      </c>
      <c r="B22" s="92">
        <v>0</v>
      </c>
      <c r="C22" s="88" t="s">
        <v>247</v>
      </c>
      <c r="D22" s="88">
        <v>0</v>
      </c>
      <c r="E22" s="33"/>
      <c r="F22" s="33"/>
      <c r="G22" s="33"/>
      <c r="H22" s="33"/>
      <c r="I22" s="33"/>
      <c r="J22" s="33"/>
      <c r="K22" s="33"/>
      <c r="L22" s="33"/>
      <c r="M22" s="33"/>
      <c r="N22" s="33"/>
      <c r="O22" s="33"/>
      <c r="P22" s="33"/>
      <c r="Q22" s="33"/>
      <c r="R22" s="33"/>
      <c r="S22" s="33"/>
      <c r="T22" s="33"/>
      <c r="U22" s="33"/>
      <c r="V22" s="33"/>
      <c r="W22" s="33"/>
      <c r="X22" s="33"/>
      <c r="Y22" s="33"/>
      <c r="Z22" s="33"/>
    </row>
    <row r="23" spans="1:26" ht="15.75" customHeight="1">
      <c r="A23" s="93" t="s">
        <v>319</v>
      </c>
      <c r="B23" s="92">
        <v>300</v>
      </c>
      <c r="C23" s="88" t="s">
        <v>320</v>
      </c>
      <c r="D23" s="88">
        <v>1500</v>
      </c>
      <c r="E23" s="33"/>
      <c r="F23" s="33"/>
      <c r="G23" s="33"/>
      <c r="H23" s="33"/>
      <c r="I23" s="33"/>
      <c r="J23" s="33"/>
      <c r="K23" s="33"/>
      <c r="L23" s="33"/>
      <c r="M23" s="33"/>
      <c r="N23" s="33"/>
      <c r="O23" s="33"/>
      <c r="P23" s="33"/>
      <c r="Q23" s="33"/>
      <c r="R23" s="33"/>
      <c r="S23" s="33"/>
      <c r="T23" s="33"/>
      <c r="U23" s="33"/>
      <c r="V23" s="33"/>
      <c r="W23" s="33"/>
      <c r="X23" s="33"/>
      <c r="Y23" s="33"/>
      <c r="Z23" s="33"/>
    </row>
    <row r="24" spans="1:26" ht="15.75" customHeight="1">
      <c r="A24" s="93" t="s">
        <v>321</v>
      </c>
      <c r="B24" s="94">
        <v>555.55999999999995</v>
      </c>
      <c r="C24" s="161" t="s">
        <v>322</v>
      </c>
      <c r="D24" s="162">
        <f>SUM(D25:D28)</f>
        <v>4914.34</v>
      </c>
      <c r="E24" s="33"/>
      <c r="F24" s="33"/>
      <c r="G24" s="33"/>
      <c r="H24" s="33"/>
      <c r="I24" s="33"/>
      <c r="J24" s="33"/>
      <c r="K24" s="33"/>
      <c r="L24" s="33"/>
      <c r="M24" s="33"/>
      <c r="N24" s="33"/>
      <c r="O24" s="33"/>
      <c r="P24" s="33"/>
      <c r="Q24" s="33"/>
      <c r="R24" s="33"/>
      <c r="S24" s="33"/>
      <c r="T24" s="33"/>
      <c r="U24" s="33"/>
      <c r="V24" s="33"/>
      <c r="W24" s="33"/>
      <c r="X24" s="33"/>
      <c r="Y24" s="33"/>
      <c r="Z24" s="33"/>
    </row>
    <row r="25" spans="1:26" ht="15.75" customHeight="1">
      <c r="A25" s="93" t="s">
        <v>323</v>
      </c>
      <c r="B25" s="94">
        <v>0</v>
      </c>
      <c r="C25" s="95" t="s">
        <v>324</v>
      </c>
      <c r="D25" s="92">
        <v>0</v>
      </c>
      <c r="E25" s="33"/>
      <c r="F25" s="33"/>
      <c r="G25" s="33"/>
      <c r="H25" s="33"/>
      <c r="I25" s="33"/>
      <c r="J25" s="33"/>
      <c r="K25" s="33"/>
      <c r="L25" s="33"/>
      <c r="M25" s="33"/>
      <c r="N25" s="33"/>
      <c r="O25" s="33"/>
      <c r="P25" s="33"/>
      <c r="Q25" s="33"/>
      <c r="R25" s="33"/>
      <c r="S25" s="33"/>
      <c r="T25" s="33"/>
      <c r="U25" s="33"/>
      <c r="V25" s="33"/>
      <c r="W25" s="33"/>
      <c r="X25" s="33"/>
      <c r="Y25" s="33"/>
      <c r="Z25" s="33"/>
    </row>
    <row r="26" spans="1:26" ht="15.75" customHeight="1">
      <c r="A26" s="96" t="s">
        <v>325</v>
      </c>
      <c r="B26" s="94">
        <v>11</v>
      </c>
      <c r="C26" s="95" t="s">
        <v>326</v>
      </c>
      <c r="D26" s="92">
        <v>889.34</v>
      </c>
      <c r="E26" s="33"/>
      <c r="F26" s="33"/>
      <c r="G26" s="33"/>
      <c r="H26" s="33"/>
      <c r="I26" s="33"/>
      <c r="J26" s="33"/>
      <c r="K26" s="33"/>
      <c r="L26" s="33"/>
      <c r="M26" s="33"/>
      <c r="N26" s="33"/>
      <c r="O26" s="33"/>
      <c r="P26" s="33"/>
      <c r="Q26" s="33"/>
      <c r="R26" s="33"/>
      <c r="S26" s="33"/>
      <c r="T26" s="33"/>
      <c r="U26" s="33"/>
      <c r="V26" s="33"/>
      <c r="W26" s="33"/>
      <c r="X26" s="33"/>
      <c r="Y26" s="33"/>
      <c r="Z26" s="33"/>
    </row>
    <row r="27" spans="1:26" ht="15.75" customHeight="1">
      <c r="A27" s="96" t="s">
        <v>327</v>
      </c>
      <c r="B27" s="94">
        <v>776.1</v>
      </c>
      <c r="C27" s="95" t="s">
        <v>328</v>
      </c>
      <c r="D27" s="90">
        <v>4025</v>
      </c>
      <c r="E27" s="33"/>
      <c r="F27" s="33"/>
      <c r="G27" s="33"/>
      <c r="H27" s="33"/>
      <c r="I27" s="33"/>
      <c r="J27" s="33"/>
      <c r="K27" s="33"/>
      <c r="L27" s="33"/>
      <c r="M27" s="33"/>
      <c r="N27" s="33"/>
      <c r="O27" s="33"/>
      <c r="P27" s="33"/>
      <c r="Q27" s="33"/>
      <c r="R27" s="33"/>
      <c r="S27" s="33"/>
      <c r="T27" s="33"/>
      <c r="U27" s="33"/>
      <c r="V27" s="33"/>
      <c r="W27" s="33"/>
      <c r="X27" s="33"/>
      <c r="Y27" s="33"/>
      <c r="Z27" s="33"/>
    </row>
    <row r="28" spans="1:26" ht="15.75" customHeight="1">
      <c r="A28" s="88" t="s">
        <v>329</v>
      </c>
      <c r="B28" s="90">
        <v>345.8</v>
      </c>
      <c r="C28" s="95" t="s">
        <v>234</v>
      </c>
      <c r="D28" s="90">
        <v>0</v>
      </c>
      <c r="E28" s="33"/>
      <c r="F28" s="33"/>
      <c r="G28" s="33"/>
      <c r="H28" s="33"/>
      <c r="I28" s="33"/>
      <c r="J28" s="33"/>
      <c r="K28" s="33"/>
      <c r="L28" s="33"/>
      <c r="M28" s="33"/>
      <c r="N28" s="33"/>
      <c r="O28" s="33"/>
      <c r="P28" s="33"/>
      <c r="Q28" s="33"/>
      <c r="R28" s="33"/>
      <c r="S28" s="33"/>
      <c r="T28" s="33"/>
      <c r="U28" s="33"/>
      <c r="V28" s="33"/>
      <c r="W28" s="33"/>
      <c r="X28" s="33"/>
      <c r="Y28" s="33"/>
      <c r="Z28" s="33"/>
    </row>
    <row r="29" spans="1:26" ht="15.75" customHeight="1">
      <c r="A29" s="88" t="s">
        <v>330</v>
      </c>
      <c r="B29" s="90">
        <v>448</v>
      </c>
      <c r="C29" s="164" t="s">
        <v>331</v>
      </c>
      <c r="D29" s="162">
        <f>SUM(D30)</f>
        <v>2391.2800000000002</v>
      </c>
      <c r="E29" s="33"/>
      <c r="F29" s="33"/>
      <c r="G29" s="33"/>
      <c r="H29" s="33"/>
      <c r="I29" s="33"/>
      <c r="J29" s="33"/>
      <c r="K29" s="33"/>
      <c r="L29" s="33"/>
      <c r="M29" s="33"/>
      <c r="N29" s="33"/>
      <c r="O29" s="33"/>
      <c r="P29" s="33"/>
      <c r="Q29" s="33"/>
      <c r="R29" s="33"/>
      <c r="S29" s="33"/>
      <c r="T29" s="33"/>
      <c r="U29" s="33"/>
      <c r="V29" s="33"/>
      <c r="W29" s="33"/>
      <c r="X29" s="33"/>
      <c r="Y29" s="33"/>
      <c r="Z29" s="33"/>
    </row>
    <row r="30" spans="1:26" ht="15.75" customHeight="1">
      <c r="A30" s="88"/>
      <c r="B30" s="90"/>
      <c r="C30" s="91" t="s">
        <v>331</v>
      </c>
      <c r="D30" s="89">
        <f>2366.28+25</f>
        <v>2391.2800000000002</v>
      </c>
      <c r="E30" s="33"/>
      <c r="F30" s="33"/>
      <c r="G30" s="33"/>
      <c r="H30" s="33"/>
      <c r="I30" s="33"/>
      <c r="J30" s="33"/>
      <c r="K30" s="33"/>
      <c r="L30" s="33"/>
      <c r="M30" s="33"/>
      <c r="N30" s="33"/>
      <c r="O30" s="33"/>
      <c r="P30" s="33"/>
      <c r="Q30" s="33"/>
      <c r="R30" s="33"/>
      <c r="S30" s="33"/>
      <c r="T30" s="33"/>
      <c r="U30" s="33"/>
      <c r="V30" s="33"/>
      <c r="W30" s="33"/>
      <c r="X30" s="33"/>
      <c r="Y30" s="33"/>
      <c r="Z30" s="33"/>
    </row>
    <row r="31" spans="1:26" ht="15.75" customHeight="1">
      <c r="A31" s="88"/>
      <c r="B31" s="88"/>
      <c r="C31" s="161" t="s">
        <v>244</v>
      </c>
      <c r="D31" s="162">
        <f>SUM(D32:D33)</f>
        <v>670</v>
      </c>
      <c r="E31" s="33"/>
      <c r="F31" s="33"/>
      <c r="G31" s="33"/>
      <c r="H31" s="33"/>
      <c r="I31" s="33"/>
      <c r="J31" s="33"/>
      <c r="K31" s="33"/>
      <c r="L31" s="33"/>
      <c r="M31" s="33"/>
      <c r="N31" s="33"/>
      <c r="O31" s="33"/>
      <c r="P31" s="33"/>
      <c r="Q31" s="33"/>
      <c r="R31" s="33"/>
      <c r="S31" s="33"/>
      <c r="T31" s="33"/>
      <c r="U31" s="33"/>
      <c r="V31" s="33"/>
      <c r="W31" s="33"/>
      <c r="X31" s="33"/>
      <c r="Y31" s="33"/>
      <c r="Z31" s="33"/>
    </row>
    <row r="32" spans="1:26" ht="15.75" customHeight="1">
      <c r="A32" s="88"/>
      <c r="B32" s="88"/>
      <c r="C32" s="88" t="s">
        <v>332</v>
      </c>
      <c r="D32" s="88">
        <v>670</v>
      </c>
      <c r="E32" s="33"/>
      <c r="F32" s="33"/>
      <c r="G32" s="33"/>
      <c r="H32" s="33"/>
      <c r="I32" s="33"/>
      <c r="J32" s="33"/>
      <c r="K32" s="33"/>
      <c r="L32" s="33"/>
      <c r="M32" s="33"/>
      <c r="N32" s="33"/>
      <c r="O32" s="33"/>
      <c r="P32" s="33"/>
      <c r="Q32" s="33"/>
      <c r="R32" s="33"/>
      <c r="S32" s="33"/>
      <c r="T32" s="33"/>
      <c r="U32" s="33"/>
      <c r="V32" s="33"/>
      <c r="W32" s="33"/>
      <c r="X32" s="33"/>
      <c r="Y32" s="33"/>
      <c r="Z32" s="33"/>
    </row>
    <row r="33" spans="1:26" ht="15.75" customHeight="1">
      <c r="A33" s="35"/>
      <c r="B33" s="35"/>
      <c r="C33" s="35"/>
      <c r="D33" s="36"/>
      <c r="E33" s="33"/>
      <c r="F33" s="33"/>
      <c r="G33" s="33"/>
      <c r="H33" s="33"/>
      <c r="I33" s="33"/>
      <c r="J33" s="33"/>
      <c r="K33" s="33"/>
      <c r="L33" s="33"/>
      <c r="M33" s="33"/>
      <c r="N33" s="33"/>
      <c r="O33" s="33"/>
      <c r="P33" s="33"/>
      <c r="Q33" s="33"/>
      <c r="R33" s="33"/>
      <c r="S33" s="33"/>
      <c r="T33" s="33"/>
      <c r="U33" s="33"/>
      <c r="V33" s="33"/>
      <c r="W33" s="33"/>
      <c r="X33" s="33"/>
      <c r="Y33" s="33"/>
      <c r="Z33" s="33"/>
    </row>
    <row r="34" spans="1:26" ht="15.75" customHeight="1">
      <c r="A34" s="165" t="s">
        <v>333</v>
      </c>
      <c r="B34" s="166">
        <f>SUM(B4,B8,B10,B15,B18,)</f>
        <v>110826.99000000002</v>
      </c>
      <c r="C34" s="165" t="s">
        <v>333</v>
      </c>
      <c r="D34" s="166">
        <f>SUM(D4,D10,D15,D29,D18,D24,D31)</f>
        <v>110826.99</v>
      </c>
      <c r="E34" s="33"/>
      <c r="F34" s="33"/>
      <c r="G34" s="33"/>
      <c r="H34" s="33"/>
      <c r="I34" s="33"/>
      <c r="J34" s="33"/>
      <c r="K34" s="33"/>
      <c r="L34" s="33"/>
      <c r="M34" s="33"/>
      <c r="N34" s="33"/>
      <c r="O34" s="33"/>
      <c r="P34" s="33"/>
      <c r="Q34" s="33"/>
      <c r="R34" s="33"/>
      <c r="S34" s="33"/>
      <c r="T34" s="33"/>
      <c r="U34" s="33"/>
      <c r="V34" s="33"/>
      <c r="W34" s="33"/>
      <c r="X34" s="33"/>
      <c r="Y34" s="33"/>
      <c r="Z34" s="33"/>
    </row>
    <row r="35" spans="1:26" ht="15.75" customHeight="1">
      <c r="A35" s="37"/>
      <c r="B35" s="37"/>
      <c r="C35" s="37"/>
      <c r="D35" s="37"/>
      <c r="E35" s="33"/>
      <c r="F35" s="33"/>
      <c r="G35" s="33"/>
      <c r="H35" s="33"/>
      <c r="I35" s="33"/>
      <c r="J35" s="33"/>
      <c r="K35" s="33"/>
      <c r="L35" s="33"/>
      <c r="M35" s="33"/>
      <c r="N35" s="33"/>
      <c r="O35" s="33"/>
      <c r="P35" s="33"/>
      <c r="Q35" s="33"/>
      <c r="R35" s="33"/>
      <c r="S35" s="33"/>
      <c r="T35" s="33"/>
      <c r="U35" s="33"/>
      <c r="V35" s="33"/>
      <c r="W35" s="33"/>
      <c r="X35" s="33"/>
      <c r="Y35" s="33"/>
      <c r="Z35" s="33"/>
    </row>
    <row r="36" spans="1:26" ht="15.75" customHeight="1">
      <c r="A36" s="37"/>
      <c r="B36" s="37"/>
      <c r="C36" s="37"/>
      <c r="D36" s="37"/>
      <c r="E36" s="33"/>
      <c r="F36" s="33"/>
      <c r="G36" s="33"/>
      <c r="H36" s="33"/>
      <c r="I36" s="33"/>
      <c r="J36" s="33"/>
      <c r="K36" s="33"/>
      <c r="L36" s="33"/>
      <c r="M36" s="33"/>
      <c r="N36" s="33"/>
      <c r="O36" s="33"/>
      <c r="P36" s="33"/>
      <c r="Q36" s="33"/>
      <c r="R36" s="33"/>
      <c r="S36" s="33"/>
      <c r="T36" s="33"/>
      <c r="U36" s="33"/>
      <c r="V36" s="33"/>
      <c r="W36" s="33"/>
      <c r="X36" s="33"/>
      <c r="Y36" s="33"/>
      <c r="Z36" s="33"/>
    </row>
    <row r="37" spans="1:26" ht="15.75" customHeight="1">
      <c r="A37" s="37"/>
      <c r="B37" s="37"/>
      <c r="C37" s="37"/>
      <c r="D37" s="37"/>
      <c r="E37" s="33"/>
      <c r="F37" s="33"/>
      <c r="G37" s="33"/>
      <c r="H37" s="33"/>
      <c r="I37" s="33"/>
      <c r="J37" s="33"/>
      <c r="K37" s="33"/>
      <c r="L37" s="33"/>
      <c r="M37" s="33"/>
      <c r="N37" s="33"/>
      <c r="O37" s="33"/>
      <c r="P37" s="33"/>
      <c r="Q37" s="33"/>
      <c r="R37" s="33"/>
      <c r="S37" s="33"/>
      <c r="T37" s="33"/>
      <c r="U37" s="33"/>
      <c r="V37" s="33"/>
      <c r="W37" s="33"/>
      <c r="X37" s="33"/>
      <c r="Y37" s="33"/>
      <c r="Z37" s="33"/>
    </row>
    <row r="38" spans="1:26" ht="15.75" customHeight="1">
      <c r="A38" s="37"/>
      <c r="B38" s="37"/>
      <c r="C38" s="37"/>
      <c r="D38" s="37"/>
      <c r="E38" s="33"/>
      <c r="F38" s="33"/>
      <c r="G38" s="33"/>
      <c r="H38" s="33"/>
      <c r="I38" s="33"/>
      <c r="J38" s="33"/>
      <c r="K38" s="33"/>
      <c r="L38" s="33"/>
      <c r="M38" s="33"/>
      <c r="N38" s="33"/>
      <c r="O38" s="33"/>
      <c r="P38" s="33"/>
      <c r="Q38" s="33"/>
      <c r="R38" s="33"/>
      <c r="S38" s="33"/>
      <c r="T38" s="33"/>
      <c r="U38" s="33"/>
      <c r="V38" s="33"/>
      <c r="W38" s="33"/>
      <c r="X38" s="33"/>
      <c r="Y38" s="33"/>
      <c r="Z38" s="33"/>
    </row>
    <row r="39" spans="1:26" ht="15.75" customHeight="1">
      <c r="A39" s="37"/>
      <c r="B39" s="37"/>
      <c r="C39" s="37"/>
      <c r="D39" s="37"/>
      <c r="E39" s="33"/>
      <c r="F39" s="33"/>
      <c r="G39" s="33"/>
      <c r="H39" s="33"/>
      <c r="I39" s="33"/>
      <c r="J39" s="33"/>
      <c r="K39" s="33"/>
      <c r="L39" s="33"/>
      <c r="M39" s="33"/>
      <c r="N39" s="33"/>
      <c r="O39" s="33"/>
      <c r="P39" s="33"/>
      <c r="Q39" s="33"/>
      <c r="R39" s="33"/>
      <c r="S39" s="33"/>
      <c r="T39" s="33"/>
      <c r="U39" s="33"/>
      <c r="V39" s="33"/>
      <c r="W39" s="33"/>
      <c r="X39" s="33"/>
      <c r="Y39" s="33"/>
      <c r="Z39" s="33"/>
    </row>
    <row r="40" spans="1:26" ht="15.75" customHeight="1">
      <c r="A40" s="37"/>
      <c r="B40" s="37"/>
      <c r="C40" s="37"/>
      <c r="D40" s="37"/>
      <c r="E40" s="33"/>
      <c r="F40" s="33"/>
      <c r="G40" s="33"/>
      <c r="H40" s="33"/>
      <c r="I40" s="33"/>
      <c r="J40" s="33"/>
      <c r="K40" s="33"/>
      <c r="L40" s="33"/>
      <c r="M40" s="33"/>
      <c r="N40" s="33"/>
      <c r="O40" s="33"/>
      <c r="P40" s="33"/>
      <c r="Q40" s="33"/>
      <c r="R40" s="33"/>
      <c r="S40" s="33"/>
      <c r="T40" s="33"/>
      <c r="U40" s="33"/>
      <c r="V40" s="33"/>
      <c r="W40" s="33"/>
      <c r="X40" s="33"/>
      <c r="Y40" s="33"/>
      <c r="Z40" s="33"/>
    </row>
    <row r="41" spans="1:26" ht="15.75" customHeight="1">
      <c r="A41" s="37"/>
      <c r="B41" s="37"/>
      <c r="C41" s="37"/>
      <c r="D41" s="37"/>
      <c r="E41" s="33"/>
      <c r="F41" s="33"/>
      <c r="G41" s="33"/>
      <c r="H41" s="33"/>
      <c r="I41" s="33"/>
      <c r="J41" s="33"/>
      <c r="K41" s="33"/>
      <c r="L41" s="33"/>
      <c r="M41" s="33"/>
      <c r="N41" s="33"/>
      <c r="O41" s="33"/>
      <c r="P41" s="33"/>
      <c r="Q41" s="33"/>
      <c r="R41" s="33"/>
      <c r="S41" s="33"/>
      <c r="T41" s="33"/>
      <c r="U41" s="33"/>
      <c r="V41" s="33"/>
      <c r="W41" s="33"/>
      <c r="X41" s="33"/>
      <c r="Y41" s="33"/>
      <c r="Z41" s="33"/>
    </row>
    <row r="42" spans="1:26" ht="15.75" customHeight="1">
      <c r="A42" s="37"/>
      <c r="B42" s="37"/>
      <c r="C42" s="37"/>
      <c r="D42" s="37"/>
      <c r="E42" s="33"/>
      <c r="F42" s="33"/>
      <c r="G42" s="33"/>
      <c r="H42" s="33"/>
      <c r="I42" s="33"/>
      <c r="J42" s="33"/>
      <c r="K42" s="33"/>
      <c r="L42" s="33"/>
      <c r="M42" s="33"/>
      <c r="N42" s="33"/>
      <c r="O42" s="33"/>
      <c r="P42" s="33"/>
      <c r="Q42" s="33"/>
      <c r="R42" s="33"/>
      <c r="S42" s="33"/>
      <c r="T42" s="33"/>
      <c r="U42" s="33"/>
      <c r="V42" s="33"/>
      <c r="W42" s="33"/>
      <c r="X42" s="33"/>
      <c r="Y42" s="33"/>
      <c r="Z42" s="33"/>
    </row>
    <row r="43" spans="1:26" ht="15.75" customHeight="1">
      <c r="A43" s="37"/>
      <c r="B43" s="37"/>
      <c r="C43" s="37"/>
      <c r="D43" s="37"/>
      <c r="E43" s="33"/>
      <c r="F43" s="33"/>
      <c r="G43" s="33"/>
      <c r="H43" s="33"/>
      <c r="I43" s="33"/>
      <c r="J43" s="33"/>
      <c r="K43" s="33"/>
      <c r="L43" s="33"/>
      <c r="M43" s="33"/>
      <c r="N43" s="33"/>
      <c r="O43" s="33"/>
      <c r="P43" s="33"/>
      <c r="Q43" s="33"/>
      <c r="R43" s="33"/>
      <c r="S43" s="33"/>
      <c r="T43" s="33"/>
      <c r="U43" s="33"/>
      <c r="V43" s="33"/>
      <c r="W43" s="33"/>
      <c r="X43" s="33"/>
      <c r="Y43" s="33"/>
      <c r="Z43" s="33"/>
    </row>
    <row r="44" spans="1:26" ht="15.75" customHeight="1">
      <c r="A44" s="37"/>
      <c r="B44" s="37"/>
      <c r="C44" s="37"/>
      <c r="D44" s="37"/>
      <c r="E44" s="33"/>
      <c r="F44" s="33"/>
      <c r="G44" s="33"/>
      <c r="H44" s="33"/>
      <c r="I44" s="33"/>
      <c r="J44" s="33"/>
      <c r="K44" s="33"/>
      <c r="L44" s="33"/>
      <c r="M44" s="33"/>
      <c r="N44" s="33"/>
      <c r="O44" s="33"/>
      <c r="P44" s="33"/>
      <c r="Q44" s="33"/>
      <c r="R44" s="33"/>
      <c r="S44" s="33"/>
      <c r="T44" s="33"/>
      <c r="U44" s="33"/>
      <c r="V44" s="33"/>
      <c r="W44" s="33"/>
      <c r="X44" s="33"/>
      <c r="Y44" s="33"/>
      <c r="Z44" s="33"/>
    </row>
    <row r="45" spans="1:26" ht="15.75" customHeight="1">
      <c r="A45" s="37"/>
      <c r="B45" s="37"/>
      <c r="C45" s="37"/>
      <c r="D45" s="37"/>
      <c r="E45" s="33"/>
      <c r="F45" s="33"/>
      <c r="G45" s="33"/>
      <c r="H45" s="33"/>
      <c r="I45" s="33"/>
      <c r="J45" s="33"/>
      <c r="K45" s="33"/>
      <c r="L45" s="33"/>
      <c r="M45" s="33"/>
      <c r="N45" s="33"/>
      <c r="O45" s="33"/>
      <c r="P45" s="33"/>
      <c r="Q45" s="33"/>
      <c r="R45" s="33"/>
      <c r="S45" s="33"/>
      <c r="T45" s="33"/>
      <c r="U45" s="33"/>
      <c r="V45" s="33"/>
      <c r="W45" s="33"/>
      <c r="X45" s="33"/>
      <c r="Y45" s="33"/>
      <c r="Z45" s="33"/>
    </row>
    <row r="46" spans="1:26" ht="15.75" customHeight="1">
      <c r="A46" s="37"/>
      <c r="B46" s="37"/>
      <c r="C46" s="37"/>
      <c r="D46" s="37"/>
      <c r="E46" s="33"/>
      <c r="F46" s="33"/>
      <c r="G46" s="33"/>
      <c r="H46" s="33"/>
      <c r="I46" s="33"/>
      <c r="J46" s="33"/>
      <c r="K46" s="33"/>
      <c r="L46" s="33"/>
      <c r="M46" s="33"/>
      <c r="N46" s="33"/>
      <c r="O46" s="33"/>
      <c r="P46" s="33"/>
      <c r="Q46" s="33"/>
      <c r="R46" s="33"/>
      <c r="S46" s="33"/>
      <c r="T46" s="33"/>
      <c r="U46" s="33"/>
      <c r="V46" s="33"/>
      <c r="W46" s="33"/>
      <c r="X46" s="33"/>
      <c r="Y46" s="33"/>
      <c r="Z46" s="33"/>
    </row>
    <row r="47" spans="1:26" ht="15.75" customHeight="1">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5.7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5.75"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7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5.7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5.7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5.75" customHeight="1">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5.75"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row r="1001" spans="1:26" ht="15.75" customHeight="1">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row>
  </sheetData>
  <mergeCells count="1">
    <mergeCell ref="A1:D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3"/>
  <sheetViews>
    <sheetView workbookViewId="0">
      <selection activeCell="A46" sqref="A46:B46"/>
    </sheetView>
  </sheetViews>
  <sheetFormatPr defaultColWidth="14.44140625" defaultRowHeight="15" customHeight="1"/>
  <cols>
    <col min="1" max="1" width="30.44140625" customWidth="1"/>
    <col min="2" max="2" width="88" customWidth="1"/>
    <col min="3" max="6" width="14.44140625" customWidth="1"/>
  </cols>
  <sheetData>
    <row r="1" spans="1:26" ht="15" customHeight="1">
      <c r="A1" s="167" t="s">
        <v>334</v>
      </c>
      <c r="B1" s="168" t="s">
        <v>335</v>
      </c>
      <c r="C1" s="38"/>
      <c r="D1" s="38"/>
      <c r="E1" s="38"/>
      <c r="F1" s="38"/>
      <c r="G1" s="38"/>
      <c r="H1" s="38"/>
      <c r="I1" s="38"/>
      <c r="J1" s="38"/>
      <c r="K1" s="38"/>
      <c r="L1" s="38"/>
      <c r="M1" s="38"/>
      <c r="N1" s="38"/>
      <c r="O1" s="38"/>
      <c r="P1" s="38"/>
      <c r="Q1" s="38"/>
      <c r="R1" s="38"/>
      <c r="S1" s="38"/>
      <c r="T1" s="38"/>
      <c r="U1" s="38"/>
      <c r="V1" s="38"/>
      <c r="W1" s="38"/>
      <c r="X1" s="38"/>
      <c r="Y1" s="38"/>
      <c r="Z1" s="38"/>
    </row>
    <row r="2" spans="1:26" ht="15" customHeight="1">
      <c r="A2" s="169" t="s">
        <v>296</v>
      </c>
      <c r="B2" s="170"/>
      <c r="C2" s="38"/>
      <c r="D2" s="38"/>
      <c r="E2" s="38"/>
      <c r="F2" s="38"/>
      <c r="G2" s="38"/>
      <c r="H2" s="38"/>
      <c r="I2" s="38"/>
      <c r="J2" s="38"/>
      <c r="K2" s="38"/>
      <c r="L2" s="38"/>
      <c r="M2" s="38"/>
      <c r="N2" s="38"/>
      <c r="O2" s="38"/>
      <c r="P2" s="38"/>
      <c r="Q2" s="38"/>
      <c r="R2" s="38"/>
      <c r="S2" s="38"/>
      <c r="T2" s="38"/>
      <c r="U2" s="38"/>
      <c r="V2" s="38"/>
      <c r="W2" s="38"/>
      <c r="X2" s="38"/>
      <c r="Y2" s="38"/>
      <c r="Z2" s="38"/>
    </row>
    <row r="3" spans="1:26" ht="15" customHeight="1">
      <c r="A3" s="173" t="s">
        <v>298</v>
      </c>
      <c r="B3" s="174"/>
      <c r="C3" s="38"/>
      <c r="D3" s="38"/>
      <c r="E3" s="38"/>
      <c r="F3" s="38"/>
      <c r="G3" s="38"/>
      <c r="H3" s="38"/>
      <c r="I3" s="38"/>
      <c r="J3" s="38"/>
      <c r="K3" s="38"/>
      <c r="L3" s="38"/>
      <c r="M3" s="38"/>
      <c r="N3" s="38"/>
      <c r="O3" s="38"/>
      <c r="P3" s="38"/>
      <c r="Q3" s="38"/>
      <c r="R3" s="38"/>
      <c r="S3" s="38"/>
      <c r="T3" s="38"/>
      <c r="U3" s="38"/>
      <c r="V3" s="38"/>
      <c r="W3" s="38"/>
      <c r="X3" s="38"/>
      <c r="Y3" s="38"/>
      <c r="Z3" s="38"/>
    </row>
    <row r="4" spans="1:26" ht="15" customHeight="1">
      <c r="A4" s="98" t="s">
        <v>300</v>
      </c>
      <c r="B4" s="99" t="s">
        <v>336</v>
      </c>
      <c r="C4" s="38"/>
      <c r="D4" s="38"/>
      <c r="E4" s="38"/>
      <c r="F4" s="38"/>
      <c r="G4" s="38"/>
      <c r="H4" s="38"/>
      <c r="I4" s="38"/>
      <c r="J4" s="38"/>
      <c r="K4" s="38"/>
      <c r="L4" s="38"/>
      <c r="M4" s="38"/>
      <c r="N4" s="38"/>
      <c r="O4" s="38"/>
      <c r="P4" s="38"/>
      <c r="Q4" s="38"/>
      <c r="R4" s="38"/>
      <c r="S4" s="38"/>
      <c r="T4" s="38"/>
      <c r="U4" s="38"/>
      <c r="V4" s="38"/>
      <c r="W4" s="38"/>
      <c r="X4" s="38"/>
      <c r="Y4" s="38"/>
      <c r="Z4" s="38"/>
    </row>
    <row r="5" spans="1:26" ht="15" customHeight="1">
      <c r="A5" s="98" t="s">
        <v>302</v>
      </c>
      <c r="B5" s="99" t="s">
        <v>337</v>
      </c>
      <c r="C5" s="38"/>
      <c r="D5" s="38"/>
      <c r="E5" s="38"/>
      <c r="F5" s="38"/>
      <c r="G5" s="38"/>
      <c r="H5" s="38"/>
      <c r="I5" s="38"/>
      <c r="J5" s="38"/>
      <c r="K5" s="38"/>
      <c r="L5" s="38"/>
      <c r="M5" s="38"/>
      <c r="N5" s="38"/>
      <c r="O5" s="38"/>
      <c r="P5" s="38"/>
      <c r="Q5" s="38"/>
      <c r="R5" s="38"/>
      <c r="S5" s="38"/>
      <c r="T5" s="38"/>
      <c r="U5" s="38"/>
      <c r="V5" s="38"/>
      <c r="W5" s="38"/>
      <c r="X5" s="38"/>
      <c r="Y5" s="38"/>
      <c r="Z5" s="38"/>
    </row>
    <row r="6" spans="1:26" ht="15" customHeight="1">
      <c r="A6" s="98" t="s">
        <v>303</v>
      </c>
      <c r="B6" s="99" t="s">
        <v>338</v>
      </c>
      <c r="C6" s="38"/>
      <c r="D6" s="38"/>
      <c r="E6" s="38"/>
      <c r="F6" s="38"/>
      <c r="G6" s="38"/>
      <c r="H6" s="38"/>
      <c r="I6" s="38"/>
      <c r="J6" s="38"/>
      <c r="K6" s="38"/>
      <c r="L6" s="38"/>
      <c r="M6" s="38"/>
      <c r="N6" s="38"/>
      <c r="O6" s="38"/>
      <c r="P6" s="38"/>
      <c r="Q6" s="38"/>
      <c r="R6" s="38"/>
      <c r="S6" s="38"/>
      <c r="T6" s="38"/>
      <c r="U6" s="38"/>
      <c r="V6" s="38"/>
      <c r="W6" s="38"/>
      <c r="X6" s="38"/>
      <c r="Y6" s="38"/>
      <c r="Z6" s="38"/>
    </row>
    <row r="7" spans="1:26" ht="15" customHeight="1">
      <c r="A7" s="173" t="s">
        <v>304</v>
      </c>
      <c r="B7" s="174"/>
      <c r="C7" s="38"/>
      <c r="D7" s="38"/>
      <c r="E7" s="38"/>
      <c r="F7" s="38"/>
      <c r="G7" s="38"/>
      <c r="H7" s="38"/>
      <c r="I7" s="38"/>
      <c r="J7" s="38"/>
      <c r="K7" s="38"/>
      <c r="L7" s="38"/>
      <c r="M7" s="38"/>
      <c r="N7" s="38"/>
      <c r="O7" s="38"/>
      <c r="P7" s="38"/>
      <c r="Q7" s="38"/>
      <c r="R7" s="38"/>
      <c r="S7" s="38"/>
      <c r="T7" s="38"/>
      <c r="U7" s="38"/>
      <c r="V7" s="38"/>
      <c r="W7" s="38"/>
      <c r="X7" s="38"/>
      <c r="Y7" s="38"/>
      <c r="Z7" s="38"/>
    </row>
    <row r="8" spans="1:26" ht="15" customHeight="1">
      <c r="A8" s="98" t="s">
        <v>304</v>
      </c>
      <c r="B8" s="100" t="s">
        <v>339</v>
      </c>
      <c r="C8" s="38"/>
      <c r="D8" s="38"/>
      <c r="E8" s="38"/>
      <c r="F8" s="38"/>
      <c r="G8" s="38"/>
      <c r="H8" s="38"/>
      <c r="I8" s="38"/>
      <c r="J8" s="38"/>
      <c r="K8" s="38"/>
      <c r="L8" s="38"/>
      <c r="M8" s="38"/>
      <c r="N8" s="38"/>
      <c r="O8" s="38"/>
      <c r="P8" s="38"/>
      <c r="Q8" s="38"/>
      <c r="R8" s="38"/>
      <c r="S8" s="38"/>
      <c r="T8" s="38"/>
      <c r="U8" s="38"/>
      <c r="V8" s="38"/>
      <c r="W8" s="38"/>
      <c r="X8" s="38"/>
      <c r="Y8" s="38"/>
      <c r="Z8" s="38"/>
    </row>
    <row r="9" spans="1:26" ht="15" customHeight="1">
      <c r="A9" s="173" t="s">
        <v>305</v>
      </c>
      <c r="B9" s="174"/>
      <c r="C9" s="38"/>
      <c r="D9" s="38"/>
      <c r="E9" s="38"/>
      <c r="F9" s="38"/>
      <c r="G9" s="38"/>
      <c r="H9" s="38"/>
      <c r="I9" s="38"/>
      <c r="J9" s="38"/>
      <c r="K9" s="38"/>
      <c r="L9" s="38"/>
      <c r="M9" s="38"/>
      <c r="N9" s="38"/>
      <c r="O9" s="38"/>
      <c r="P9" s="38"/>
      <c r="Q9" s="38"/>
      <c r="R9" s="38"/>
      <c r="S9" s="38"/>
      <c r="T9" s="38"/>
      <c r="U9" s="38"/>
      <c r="V9" s="38"/>
      <c r="W9" s="38"/>
      <c r="X9" s="38"/>
      <c r="Y9" s="38"/>
      <c r="Z9" s="38"/>
    </row>
    <row r="10" spans="1:26" ht="15" customHeight="1">
      <c r="A10" s="98" t="s">
        <v>305</v>
      </c>
      <c r="B10" s="99" t="s">
        <v>4</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15" customHeight="1">
      <c r="A11" s="173" t="s">
        <v>311</v>
      </c>
      <c r="B11" s="174"/>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ht="15" customHeight="1">
      <c r="A12" s="101" t="s">
        <v>311</v>
      </c>
      <c r="B12" s="99" t="s">
        <v>4</v>
      </c>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ht="15" customHeight="1">
      <c r="A13" s="173" t="s">
        <v>314</v>
      </c>
      <c r="B13" s="175"/>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5" customHeight="1">
      <c r="A14" s="100" t="s">
        <v>340</v>
      </c>
      <c r="B14" s="99" t="s">
        <v>341</v>
      </c>
      <c r="C14" s="39"/>
      <c r="D14" s="38"/>
      <c r="E14" s="38"/>
      <c r="F14" s="38"/>
      <c r="G14" s="38"/>
      <c r="H14" s="38"/>
      <c r="I14" s="38"/>
      <c r="J14" s="38"/>
      <c r="K14" s="38"/>
      <c r="L14" s="38"/>
      <c r="M14" s="38"/>
      <c r="N14" s="38"/>
      <c r="O14" s="38"/>
      <c r="P14" s="38"/>
      <c r="Q14" s="38"/>
      <c r="R14" s="38"/>
      <c r="S14" s="38"/>
      <c r="T14" s="38"/>
      <c r="U14" s="38"/>
      <c r="V14" s="38"/>
      <c r="W14" s="38"/>
      <c r="X14" s="38"/>
      <c r="Y14" s="38"/>
      <c r="Z14" s="38"/>
    </row>
    <row r="15" spans="1:26" ht="15" customHeight="1">
      <c r="A15" s="100" t="s">
        <v>342</v>
      </c>
      <c r="B15" s="99" t="s">
        <v>343</v>
      </c>
      <c r="C15" s="39"/>
      <c r="D15" s="38"/>
      <c r="E15" s="38"/>
      <c r="F15" s="38"/>
      <c r="G15" s="38"/>
      <c r="H15" s="38"/>
      <c r="I15" s="38"/>
      <c r="J15" s="38"/>
      <c r="K15" s="38"/>
      <c r="L15" s="38"/>
      <c r="M15" s="38"/>
      <c r="N15" s="38"/>
      <c r="O15" s="38"/>
      <c r="P15" s="38"/>
      <c r="Q15" s="38"/>
      <c r="R15" s="38"/>
      <c r="S15" s="38"/>
      <c r="T15" s="38"/>
      <c r="U15" s="38"/>
      <c r="V15" s="38"/>
      <c r="W15" s="38"/>
      <c r="X15" s="38"/>
      <c r="Y15" s="38"/>
      <c r="Z15" s="38"/>
    </row>
    <row r="16" spans="1:26" ht="15" customHeight="1">
      <c r="A16" s="100" t="s">
        <v>344</v>
      </c>
      <c r="B16" s="99" t="s">
        <v>345</v>
      </c>
      <c r="C16" s="39"/>
      <c r="D16" s="38"/>
      <c r="E16" s="38"/>
      <c r="F16" s="38"/>
      <c r="G16" s="38"/>
      <c r="H16" s="38"/>
      <c r="I16" s="38"/>
      <c r="J16" s="38"/>
      <c r="K16" s="38"/>
      <c r="L16" s="38"/>
      <c r="M16" s="38"/>
      <c r="N16" s="38"/>
      <c r="O16" s="38"/>
      <c r="P16" s="38"/>
      <c r="Q16" s="38"/>
      <c r="R16" s="38"/>
      <c r="S16" s="38"/>
      <c r="T16" s="38"/>
      <c r="U16" s="38"/>
      <c r="V16" s="38"/>
      <c r="W16" s="38"/>
      <c r="X16" s="38"/>
      <c r="Y16" s="38"/>
      <c r="Z16" s="38"/>
    </row>
    <row r="17" spans="1:26" ht="15" customHeight="1">
      <c r="A17" s="100" t="s">
        <v>346</v>
      </c>
      <c r="B17" s="99" t="s">
        <v>347</v>
      </c>
      <c r="C17" s="39"/>
      <c r="D17" s="38"/>
      <c r="E17" s="38"/>
      <c r="F17" s="38"/>
      <c r="G17" s="38"/>
      <c r="H17" s="38"/>
      <c r="I17" s="38"/>
      <c r="J17" s="38"/>
      <c r="K17" s="38"/>
      <c r="L17" s="38"/>
      <c r="M17" s="38"/>
      <c r="N17" s="38"/>
      <c r="O17" s="38"/>
      <c r="P17" s="38"/>
      <c r="Q17" s="38"/>
      <c r="R17" s="38"/>
      <c r="S17" s="38"/>
      <c r="T17" s="38"/>
      <c r="U17" s="38"/>
      <c r="V17" s="38"/>
      <c r="W17" s="38"/>
      <c r="X17" s="38"/>
      <c r="Y17" s="38"/>
      <c r="Z17" s="38"/>
    </row>
    <row r="18" spans="1:26" ht="15" customHeight="1">
      <c r="A18" s="100" t="s">
        <v>348</v>
      </c>
      <c r="B18" s="99" t="s">
        <v>349</v>
      </c>
      <c r="C18" s="39"/>
      <c r="D18" s="38"/>
      <c r="E18" s="38"/>
      <c r="F18" s="38"/>
      <c r="G18" s="38"/>
      <c r="H18" s="38"/>
      <c r="I18" s="38"/>
      <c r="J18" s="38"/>
      <c r="K18" s="38"/>
      <c r="L18" s="38"/>
      <c r="M18" s="38"/>
      <c r="N18" s="38"/>
      <c r="O18" s="38"/>
      <c r="P18" s="38"/>
      <c r="Q18" s="38"/>
      <c r="R18" s="38"/>
      <c r="S18" s="38"/>
      <c r="T18" s="38"/>
      <c r="U18" s="38"/>
      <c r="V18" s="38"/>
      <c r="W18" s="38"/>
      <c r="X18" s="38"/>
      <c r="Y18" s="38"/>
      <c r="Z18" s="38"/>
    </row>
    <row r="19" spans="1:26" ht="15" customHeight="1">
      <c r="A19" s="100" t="s">
        <v>350</v>
      </c>
      <c r="B19" s="99" t="s">
        <v>351</v>
      </c>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ht="15" customHeight="1">
      <c r="A20" s="100" t="s">
        <v>323</v>
      </c>
      <c r="B20" s="99" t="s">
        <v>352</v>
      </c>
      <c r="C20" s="39"/>
      <c r="D20" s="38"/>
      <c r="E20" s="38"/>
      <c r="F20" s="38"/>
      <c r="G20" s="38"/>
      <c r="H20" s="38"/>
      <c r="I20" s="38"/>
      <c r="J20" s="38"/>
      <c r="K20" s="38"/>
      <c r="L20" s="38"/>
      <c r="M20" s="38"/>
      <c r="N20" s="38"/>
      <c r="O20" s="38"/>
      <c r="P20" s="38"/>
      <c r="Q20" s="38"/>
      <c r="R20" s="38"/>
      <c r="S20" s="38"/>
      <c r="T20" s="38"/>
      <c r="U20" s="38"/>
      <c r="V20" s="38"/>
      <c r="W20" s="38"/>
      <c r="X20" s="38"/>
      <c r="Y20" s="38"/>
      <c r="Z20" s="38"/>
    </row>
    <row r="21" spans="1:26" ht="15" customHeight="1">
      <c r="A21" s="100" t="s">
        <v>325</v>
      </c>
      <c r="B21" s="99" t="s">
        <v>353</v>
      </c>
      <c r="C21" s="39"/>
      <c r="D21" s="38"/>
      <c r="E21" s="38"/>
      <c r="F21" s="38"/>
      <c r="G21" s="38"/>
      <c r="H21" s="38"/>
      <c r="I21" s="38"/>
      <c r="J21" s="38"/>
      <c r="K21" s="38"/>
      <c r="L21" s="38"/>
      <c r="M21" s="38"/>
      <c r="N21" s="38"/>
      <c r="O21" s="38"/>
      <c r="P21" s="38"/>
      <c r="Q21" s="38"/>
      <c r="R21" s="38"/>
      <c r="S21" s="38"/>
      <c r="T21" s="38"/>
      <c r="U21" s="38"/>
      <c r="V21" s="38"/>
      <c r="W21" s="38"/>
      <c r="X21" s="38"/>
      <c r="Y21" s="38"/>
      <c r="Z21" s="38"/>
    </row>
    <row r="22" spans="1:26" ht="15" customHeight="1">
      <c r="A22" s="96" t="s">
        <v>327</v>
      </c>
      <c r="B22" s="99" t="s">
        <v>354</v>
      </c>
      <c r="C22" s="39"/>
      <c r="D22" s="38"/>
      <c r="E22" s="38"/>
      <c r="F22" s="38"/>
      <c r="G22" s="38"/>
      <c r="H22" s="38"/>
      <c r="I22" s="38"/>
      <c r="J22" s="38"/>
      <c r="K22" s="38"/>
      <c r="L22" s="38"/>
      <c r="M22" s="38"/>
      <c r="N22" s="38"/>
      <c r="O22" s="38"/>
      <c r="P22" s="38"/>
      <c r="Q22" s="38"/>
      <c r="R22" s="38"/>
      <c r="S22" s="38"/>
      <c r="T22" s="38"/>
      <c r="U22" s="38"/>
      <c r="V22" s="38"/>
      <c r="W22" s="38"/>
      <c r="X22" s="38"/>
      <c r="Y22" s="38"/>
      <c r="Z22" s="38"/>
    </row>
    <row r="23" spans="1:26" ht="15" customHeight="1">
      <c r="A23" s="88" t="s">
        <v>329</v>
      </c>
      <c r="B23" s="99" t="s">
        <v>355</v>
      </c>
      <c r="C23" s="39"/>
      <c r="D23" s="38"/>
      <c r="E23" s="38"/>
      <c r="F23" s="38"/>
      <c r="G23" s="38"/>
      <c r="H23" s="38"/>
      <c r="I23" s="38"/>
      <c r="J23" s="38"/>
      <c r="K23" s="38"/>
      <c r="L23" s="38"/>
      <c r="M23" s="38"/>
      <c r="N23" s="38"/>
      <c r="O23" s="38"/>
      <c r="P23" s="38"/>
      <c r="Q23" s="38"/>
      <c r="R23" s="38"/>
      <c r="S23" s="38"/>
      <c r="T23" s="38"/>
      <c r="U23" s="38"/>
      <c r="V23" s="38"/>
      <c r="W23" s="38"/>
      <c r="X23" s="38"/>
      <c r="Y23" s="38"/>
      <c r="Z23" s="38"/>
    </row>
    <row r="24" spans="1:26" ht="15" customHeight="1">
      <c r="A24" s="88" t="s">
        <v>330</v>
      </c>
      <c r="B24" s="99" t="s">
        <v>356</v>
      </c>
      <c r="C24" s="39"/>
      <c r="D24" s="38"/>
      <c r="E24" s="38"/>
      <c r="F24" s="38"/>
      <c r="G24" s="38"/>
      <c r="H24" s="38"/>
      <c r="I24" s="38"/>
      <c r="J24" s="38"/>
      <c r="K24" s="38"/>
      <c r="L24" s="38"/>
      <c r="M24" s="38"/>
      <c r="N24" s="38"/>
      <c r="O24" s="38"/>
      <c r="P24" s="38"/>
      <c r="Q24" s="38"/>
      <c r="R24" s="38"/>
      <c r="S24" s="38"/>
      <c r="T24" s="38"/>
      <c r="U24" s="38"/>
      <c r="V24" s="38"/>
      <c r="W24" s="38"/>
      <c r="X24" s="38"/>
      <c r="Y24" s="38"/>
      <c r="Z24" s="38"/>
    </row>
    <row r="25" spans="1:26" ht="15" customHeight="1">
      <c r="A25" s="40"/>
      <c r="B25" s="40"/>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ht="15" customHeight="1">
      <c r="A26" s="171" t="s">
        <v>297</v>
      </c>
      <c r="B26" s="172"/>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5" customHeight="1">
      <c r="A27" s="176" t="s">
        <v>299</v>
      </c>
      <c r="B27" s="177"/>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ht="15" customHeight="1">
      <c r="A28" s="42" t="s">
        <v>301</v>
      </c>
      <c r="B28" s="43" t="s">
        <v>357</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ht="15" customHeight="1">
      <c r="A29" s="176" t="s">
        <v>306</v>
      </c>
      <c r="B29" s="177"/>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5" customHeight="1">
      <c r="A30" s="42" t="s">
        <v>306</v>
      </c>
      <c r="B30" s="44" t="s">
        <v>4</v>
      </c>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5" customHeight="1">
      <c r="A31" s="176" t="s">
        <v>312</v>
      </c>
      <c r="B31" s="177"/>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5" customHeight="1">
      <c r="A32" s="45" t="s">
        <v>312</v>
      </c>
      <c r="B32" s="46" t="s">
        <v>4</v>
      </c>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5" customHeight="1">
      <c r="A33" s="176" t="s">
        <v>127</v>
      </c>
      <c r="B33" s="177"/>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 customHeight="1">
      <c r="A34" s="42" t="s">
        <v>128</v>
      </c>
      <c r="B34" s="44" t="s">
        <v>4</v>
      </c>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5" customHeight="1">
      <c r="A35" s="42" t="s">
        <v>129</v>
      </c>
      <c r="B35" s="44" t="s">
        <v>4</v>
      </c>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5" customHeight="1">
      <c r="A36" s="42" t="s">
        <v>80</v>
      </c>
      <c r="B36" s="44" t="s">
        <v>4</v>
      </c>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5" customHeight="1">
      <c r="A37" s="42" t="s">
        <v>247</v>
      </c>
      <c r="B37" s="44" t="s">
        <v>4</v>
      </c>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5" customHeight="1">
      <c r="A38" s="42" t="s">
        <v>320</v>
      </c>
      <c r="B38" s="44" t="s">
        <v>4</v>
      </c>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5" customHeight="1">
      <c r="A39" s="176" t="s">
        <v>322</v>
      </c>
      <c r="B39" s="177"/>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5" customHeight="1">
      <c r="A40" s="47" t="s">
        <v>324</v>
      </c>
      <c r="B40" s="44" t="s">
        <v>4</v>
      </c>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5" customHeight="1">
      <c r="A41" s="47" t="s">
        <v>326</v>
      </c>
      <c r="B41" s="44" t="s">
        <v>4</v>
      </c>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5" customHeight="1">
      <c r="A42" s="47" t="s">
        <v>328</v>
      </c>
      <c r="B42" s="44" t="s">
        <v>4</v>
      </c>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5" customHeight="1">
      <c r="A43" s="178" t="s">
        <v>331</v>
      </c>
      <c r="B43" s="179"/>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75" customHeight="1">
      <c r="A44" s="48" t="s">
        <v>331</v>
      </c>
      <c r="B44" s="49" t="s">
        <v>358</v>
      </c>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5.75" customHeight="1">
      <c r="A45" s="176" t="s">
        <v>244</v>
      </c>
      <c r="B45" s="177"/>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5.75" customHeight="1">
      <c r="A46" s="180" t="s">
        <v>359</v>
      </c>
      <c r="B46" s="180" t="s">
        <v>4</v>
      </c>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5.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5.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5.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5.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5.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5.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5.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5.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5.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5.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5.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5.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row r="1001" spans="1:26" ht="15.75" customHeight="1">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row>
    <row r="1002" spans="1:26" ht="15.75" customHeight="1">
      <c r="A1002" s="38"/>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row>
    <row r="1003" spans="1:26" ht="15.75" customHeight="1">
      <c r="A1003" s="38"/>
      <c r="B1003" s="38"/>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Index</vt:lpstr>
      <vt:lpstr>Lasten</vt:lpstr>
      <vt:lpstr>Toelichting Lasten</vt:lpstr>
      <vt:lpstr>Baten</vt:lpstr>
      <vt:lpstr>Toelichting Baten</vt:lpstr>
      <vt:lpstr>Balans 31-12-2020</vt:lpstr>
      <vt:lpstr>Toelichting Balans 31-12-2020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annal</cp:lastModifiedBy>
  <dcterms:modified xsi:type="dcterms:W3CDTF">2021-12-20T20:31:48Z</dcterms:modified>
</cp:coreProperties>
</file>